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12.xml" ContentType="application/vnd.openxmlformats-officedocument.drawingml.chart+xml"/>
  <Override PartName="/xl/charts/chart13.xml" ContentType="application/vnd.openxmlformats-officedocument.drawingml.chart+xml"/>
  <Override PartName="/xl/drawings/drawing3.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1340" windowHeight="6480" activeTab="3"/>
  </bookViews>
  <sheets>
    <sheet name="Budget Surplus or Deficit" sheetId="1" r:id="rId1"/>
    <sheet name="BLS Data Series" sheetId="2" r:id="rId2"/>
    <sheet name="Graphs" sheetId="3" r:id="rId3"/>
    <sheet name="Further Graphs" sheetId="4" r:id="rId4"/>
    <sheet name="Sheet1" sheetId="5" r:id="rId5"/>
  </sheets>
  <externalReferences>
    <externalReference r:id="rId6"/>
  </externalReferences>
  <definedNames>
    <definedName name="column_headings">'[1]type return'!$A$5:$F$7</definedName>
    <definedName name="column_numbers">'[1]type return'!$B$8:$F$8</definedName>
    <definedName name="data">'[1]type return'!$B$9:$F$31</definedName>
    <definedName name="footnotes">'[1]type return'!#REF!</definedName>
    <definedName name="_xlnm.Print_Area" localSheetId="0">'Budget Surplus or Deficit'!$A$1:$K$88</definedName>
    <definedName name="Print_Area_MI" localSheetId="0">'Budget Surplus or Deficit'!$A$2:$K$90</definedName>
    <definedName name="Print_Area_MI">#REF!</definedName>
    <definedName name="_xlnm.Print_Titles" localSheetId="0">'Budget Surplus or Deficit'!$2:$7</definedName>
    <definedName name="Print_Titles_MI">#REF!</definedName>
    <definedName name="spanners_level1">'[1]type return'!$A$103</definedName>
    <definedName name="spanners_level2">'[1]type return'!#REF!</definedName>
    <definedName name="spanners_level3">'[1]type return'!#REF!</definedName>
    <definedName name="spanners_level4">'[1]type return'!#REF!</definedName>
    <definedName name="spanners_level5">'[1]type return'!#REF!</definedName>
    <definedName name="stub_lines">'[1]type return'!$A$8:$A$31</definedName>
    <definedName name="titles">'[1]type return'!$A$3</definedName>
    <definedName name="totals">'[1]type return'!$A$10:$IV$10,'[1]type return'!$A$19:$IV$19,'[1]type return'!$A$24:$IV$24,'[1]type return'!$A$25:$IV$25,'[1]type return'!$A$27:$IV$27,'[1]type return'!$A$28:$IV$28,'[1]type return'!$A$29:$IV$29</definedName>
  </definedNames>
  <calcPr calcId="145621"/>
</workbook>
</file>

<file path=xl/calcChain.xml><?xml version="1.0" encoding="utf-8"?>
<calcChain xmlns="http://schemas.openxmlformats.org/spreadsheetml/2006/main">
  <c r="N82" i="2" l="1"/>
  <c r="N80" i="2"/>
  <c r="N81" i="2"/>
  <c r="C81" i="2"/>
  <c r="D81" i="2"/>
  <c r="E81" i="2"/>
  <c r="F81" i="2"/>
  <c r="G81" i="2"/>
  <c r="H81" i="2"/>
  <c r="I81" i="2"/>
  <c r="J81" i="2"/>
  <c r="K81" i="2"/>
  <c r="L81" i="2"/>
  <c r="M81" i="2"/>
  <c r="B81" i="2"/>
  <c r="L80" i="2"/>
  <c r="J80" i="2"/>
  <c r="G80" i="2"/>
  <c r="E80" i="2"/>
  <c r="M80" i="2"/>
  <c r="K80" i="2"/>
  <c r="I80" i="2"/>
  <c r="H80" i="2"/>
  <c r="F80" i="2"/>
  <c r="D80" i="2"/>
  <c r="C80" i="2"/>
  <c r="B80" i="2"/>
  <c r="E79" i="2"/>
  <c r="F79" i="2"/>
  <c r="G79" i="2"/>
  <c r="H79" i="2"/>
  <c r="I79" i="2"/>
  <c r="J79" i="2"/>
  <c r="K79" i="2"/>
  <c r="L79" i="2"/>
  <c r="M79" i="2"/>
  <c r="D79" i="2"/>
  <c r="C79" i="2"/>
  <c r="B79" i="2"/>
  <c r="N6" i="4" l="1"/>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5" i="4"/>
  <c r="K67" i="4" l="1"/>
  <c r="H67" i="4"/>
  <c r="F67" i="4"/>
  <c r="E67" i="4"/>
  <c r="E20" i="3"/>
  <c r="N77" i="2"/>
  <c r="N76" i="2"/>
  <c r="O81" i="1"/>
  <c r="N81" i="1"/>
  <c r="M81" i="1"/>
  <c r="AR80" i="1"/>
  <c r="AK80" i="1"/>
  <c r="AJ79" i="1"/>
  <c r="AC79" i="1"/>
  <c r="AB79" i="1"/>
  <c r="Y79" i="1"/>
  <c r="X79" i="1"/>
  <c r="S79" i="1"/>
  <c r="N79" i="1"/>
  <c r="M79" i="1"/>
  <c r="G67" i="4" l="1"/>
  <c r="I67" i="4"/>
  <c r="L67" i="4"/>
  <c r="O79" i="1"/>
  <c r="Q8" i="3"/>
  <c r="L9" i="3"/>
  <c r="L10" i="3"/>
  <c r="L11" i="3"/>
  <c r="L12" i="3"/>
  <c r="L13" i="3"/>
  <c r="L14" i="3"/>
  <c r="L15" i="3"/>
  <c r="L16" i="3"/>
  <c r="L17" i="3"/>
  <c r="L18" i="3"/>
  <c r="L19" i="3"/>
  <c r="L8" i="3"/>
  <c r="Q9" i="3"/>
  <c r="Q10" i="3"/>
  <c r="Q11" i="3"/>
  <c r="Q12" i="3"/>
  <c r="Q13" i="3"/>
  <c r="Q14" i="3"/>
  <c r="Q15" i="3"/>
  <c r="Q16" i="3"/>
  <c r="Q17" i="3"/>
  <c r="Q18" i="3"/>
  <c r="Q19" i="3"/>
  <c r="T79" i="1" l="1"/>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4"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5" i="4"/>
  <c r="F5" i="4"/>
  <c r="L5" i="4" s="1"/>
  <c r="F6" i="4"/>
  <c r="F7" i="4"/>
  <c r="L7" i="4" s="1"/>
  <c r="F8" i="4"/>
  <c r="F9" i="4"/>
  <c r="L9" i="4" s="1"/>
  <c r="F10" i="4"/>
  <c r="F11" i="4"/>
  <c r="L11" i="4" s="1"/>
  <c r="F12" i="4"/>
  <c r="F13" i="4"/>
  <c r="L13" i="4" s="1"/>
  <c r="F14" i="4"/>
  <c r="F15" i="4"/>
  <c r="L15" i="4" s="1"/>
  <c r="F16" i="4"/>
  <c r="F17" i="4"/>
  <c r="L17" i="4" s="1"/>
  <c r="F18" i="4"/>
  <c r="F19" i="4"/>
  <c r="L19" i="4" s="1"/>
  <c r="F20" i="4"/>
  <c r="F21" i="4"/>
  <c r="L21" i="4" s="1"/>
  <c r="F22" i="4"/>
  <c r="F23" i="4"/>
  <c r="L23" i="4" s="1"/>
  <c r="F24" i="4"/>
  <c r="F25" i="4"/>
  <c r="L25" i="4" s="1"/>
  <c r="F26" i="4"/>
  <c r="F27" i="4"/>
  <c r="L27" i="4" s="1"/>
  <c r="F28" i="4"/>
  <c r="F29" i="4"/>
  <c r="L29" i="4" s="1"/>
  <c r="F30" i="4"/>
  <c r="F31" i="4"/>
  <c r="L31" i="4" s="1"/>
  <c r="F32" i="4"/>
  <c r="F33" i="4"/>
  <c r="L33" i="4" s="1"/>
  <c r="F34" i="4"/>
  <c r="F35" i="4"/>
  <c r="L35" i="4" s="1"/>
  <c r="F36" i="4"/>
  <c r="F37" i="4"/>
  <c r="L37" i="4" s="1"/>
  <c r="F38" i="4"/>
  <c r="F39" i="4"/>
  <c r="L39" i="4" s="1"/>
  <c r="F40" i="4"/>
  <c r="F41" i="4"/>
  <c r="L41" i="4" s="1"/>
  <c r="F42" i="4"/>
  <c r="F43" i="4"/>
  <c r="L43" i="4" s="1"/>
  <c r="F44" i="4"/>
  <c r="F45" i="4"/>
  <c r="L45" i="4" s="1"/>
  <c r="F46" i="4"/>
  <c r="F47" i="4"/>
  <c r="L47" i="4" s="1"/>
  <c r="F48" i="4"/>
  <c r="F49" i="4"/>
  <c r="L49" i="4" s="1"/>
  <c r="F50" i="4"/>
  <c r="F51" i="4"/>
  <c r="L51" i="4" s="1"/>
  <c r="F52" i="4"/>
  <c r="F53" i="4"/>
  <c r="L53" i="4" s="1"/>
  <c r="F54" i="4"/>
  <c r="F55" i="4"/>
  <c r="L55" i="4" s="1"/>
  <c r="F56" i="4"/>
  <c r="F57" i="4"/>
  <c r="L57" i="4" s="1"/>
  <c r="F58" i="4"/>
  <c r="F59" i="4"/>
  <c r="L59" i="4" s="1"/>
  <c r="F60" i="4"/>
  <c r="F61" i="4"/>
  <c r="L61" i="4" s="1"/>
  <c r="F62" i="4"/>
  <c r="F63" i="4"/>
  <c r="L63" i="4" s="1"/>
  <c r="F64" i="4"/>
  <c r="F65" i="4"/>
  <c r="L65" i="4" s="1"/>
  <c r="F66" i="4"/>
  <c r="F4" i="4"/>
  <c r="L4" i="4" s="1"/>
  <c r="E5" i="4"/>
  <c r="E6" i="4"/>
  <c r="E7" i="4"/>
  <c r="E8" i="4"/>
  <c r="E9" i="4"/>
  <c r="E10" i="4"/>
  <c r="E11" i="4"/>
  <c r="G11" i="4" s="1"/>
  <c r="E12" i="4"/>
  <c r="E13" i="4"/>
  <c r="E14" i="4"/>
  <c r="E15" i="4"/>
  <c r="E16" i="4"/>
  <c r="E17" i="4"/>
  <c r="E18" i="4"/>
  <c r="E19" i="4"/>
  <c r="G19" i="4" s="1"/>
  <c r="I19" i="4" s="1"/>
  <c r="E20" i="4"/>
  <c r="E21" i="4"/>
  <c r="E22" i="4"/>
  <c r="E23" i="4"/>
  <c r="E24" i="4"/>
  <c r="E25" i="4"/>
  <c r="E26" i="4"/>
  <c r="E27" i="4"/>
  <c r="G27" i="4" s="1"/>
  <c r="I27" i="4" s="1"/>
  <c r="E28" i="4"/>
  <c r="E29" i="4"/>
  <c r="E30" i="4"/>
  <c r="E31" i="4"/>
  <c r="E32" i="4"/>
  <c r="E33" i="4"/>
  <c r="E34" i="4"/>
  <c r="E35" i="4"/>
  <c r="G35" i="4" s="1"/>
  <c r="I35" i="4" s="1"/>
  <c r="E36" i="4"/>
  <c r="E37" i="4"/>
  <c r="E38" i="4"/>
  <c r="E39" i="4"/>
  <c r="E40" i="4"/>
  <c r="E41" i="4"/>
  <c r="E42" i="4"/>
  <c r="E43" i="4"/>
  <c r="G43" i="4" s="1"/>
  <c r="I43" i="4" s="1"/>
  <c r="E44" i="4"/>
  <c r="E45" i="4"/>
  <c r="E46" i="4"/>
  <c r="E47" i="4"/>
  <c r="E48" i="4"/>
  <c r="E49" i="4"/>
  <c r="E50" i="4"/>
  <c r="G50" i="4" s="1"/>
  <c r="I50" i="4" s="1"/>
  <c r="E51" i="4"/>
  <c r="G51" i="4" s="1"/>
  <c r="I51" i="4" s="1"/>
  <c r="E52" i="4"/>
  <c r="G52" i="4" s="1"/>
  <c r="I52" i="4" s="1"/>
  <c r="E53" i="4"/>
  <c r="E54" i="4"/>
  <c r="G54" i="4" s="1"/>
  <c r="I54" i="4" s="1"/>
  <c r="E55" i="4"/>
  <c r="G55" i="4" s="1"/>
  <c r="I55" i="4" s="1"/>
  <c r="E56" i="4"/>
  <c r="G56" i="4" s="1"/>
  <c r="I56" i="4" s="1"/>
  <c r="E57" i="4"/>
  <c r="E58" i="4"/>
  <c r="G58" i="4" s="1"/>
  <c r="I58" i="4" s="1"/>
  <c r="E59" i="4"/>
  <c r="G59" i="4" s="1"/>
  <c r="I59" i="4" s="1"/>
  <c r="E60" i="4"/>
  <c r="G60" i="4"/>
  <c r="I60" i="4" s="1"/>
  <c r="E61" i="4"/>
  <c r="E62" i="4"/>
  <c r="G62" i="4" s="1"/>
  <c r="I62" i="4" s="1"/>
  <c r="E63" i="4"/>
  <c r="G63" i="4" s="1"/>
  <c r="I63" i="4" s="1"/>
  <c r="E64" i="4"/>
  <c r="G64" i="4" s="1"/>
  <c r="I64" i="4" s="1"/>
  <c r="E65" i="4"/>
  <c r="E66" i="4"/>
  <c r="G66" i="4" s="1"/>
  <c r="I66" i="4" s="1"/>
  <c r="E4" i="4"/>
  <c r="G4" i="4" s="1"/>
  <c r="BJ78" i="1"/>
  <c r="BC78" i="1"/>
  <c r="BB78" i="1"/>
  <c r="AY78" i="1"/>
  <c r="AX78" i="1"/>
  <c r="BJ70" i="1"/>
  <c r="BC70" i="1"/>
  <c r="BB70" i="1"/>
  <c r="BD70" i="1" s="1"/>
  <c r="AY70" i="1"/>
  <c r="AX70" i="1"/>
  <c r="BJ62" i="1"/>
  <c r="BC62" i="1"/>
  <c r="BB62" i="1"/>
  <c r="BD62" i="1"/>
  <c r="AY62" i="1"/>
  <c r="AX62" i="1"/>
  <c r="BJ58" i="1"/>
  <c r="BC58" i="1"/>
  <c r="BB58" i="1"/>
  <c r="AY58" i="1"/>
  <c r="AX58" i="1"/>
  <c r="BJ50" i="1"/>
  <c r="BC50" i="1"/>
  <c r="BB50" i="1"/>
  <c r="BD50" i="1" s="1"/>
  <c r="AY50" i="1"/>
  <c r="AX50" i="1"/>
  <c r="BJ46" i="1"/>
  <c r="BC46" i="1"/>
  <c r="BB46" i="1"/>
  <c r="BD46" i="1"/>
  <c r="AY46" i="1"/>
  <c r="AX46" i="1"/>
  <c r="BJ44" i="1"/>
  <c r="BC44" i="1"/>
  <c r="BB44" i="1"/>
  <c r="AY44" i="1"/>
  <c r="AX44" i="1"/>
  <c r="BJ38" i="1"/>
  <c r="BC38" i="1"/>
  <c r="BB38" i="1"/>
  <c r="BD38" i="1" s="1"/>
  <c r="AY38" i="1"/>
  <c r="AX38" i="1"/>
  <c r="BJ32" i="1"/>
  <c r="BC32" i="1"/>
  <c r="BB32" i="1"/>
  <c r="AY32" i="1"/>
  <c r="AX32" i="1"/>
  <c r="BJ30" i="1"/>
  <c r="BC30" i="1"/>
  <c r="BB30" i="1"/>
  <c r="BD30" i="1" s="1"/>
  <c r="AY30" i="1"/>
  <c r="AX30" i="1"/>
  <c r="BJ22" i="1"/>
  <c r="BC22" i="1"/>
  <c r="BB22" i="1"/>
  <c r="AY22" i="1"/>
  <c r="AX22" i="1"/>
  <c r="BC14" i="1"/>
  <c r="BB14" i="1"/>
  <c r="BD14" i="1" s="1"/>
  <c r="AY14" i="1"/>
  <c r="AX14" i="1"/>
  <c r="AW80" i="1"/>
  <c r="AW77" i="1"/>
  <c r="AW69" i="1"/>
  <c r="AW61" i="1"/>
  <c r="AW57" i="1"/>
  <c r="AW49" i="1"/>
  <c r="AW45" i="1"/>
  <c r="AW43" i="1"/>
  <c r="AW37" i="1"/>
  <c r="AW31" i="1"/>
  <c r="AW29" i="1"/>
  <c r="AW21" i="1"/>
  <c r="AJ76" i="1"/>
  <c r="AJ68" i="1"/>
  <c r="AJ60" i="1"/>
  <c r="AJ56" i="1"/>
  <c r="AJ48" i="1"/>
  <c r="AJ44" i="1"/>
  <c r="AJ42" i="1"/>
  <c r="AJ36" i="1"/>
  <c r="AJ30" i="1"/>
  <c r="AJ28" i="1"/>
  <c r="AJ20" i="1"/>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9" i="1"/>
  <c r="N10" i="1"/>
  <c r="N11" i="1"/>
  <c r="N12" i="1"/>
  <c r="N13" i="1"/>
  <c r="N14" i="1"/>
  <c r="N15" i="1"/>
  <c r="N16" i="1"/>
  <c r="N17" i="1"/>
  <c r="N18" i="1"/>
  <c r="N19" i="1"/>
  <c r="O19" i="1" s="1"/>
  <c r="N20" i="1"/>
  <c r="N21" i="1"/>
  <c r="O21" i="1" s="1"/>
  <c r="AR21" i="1" s="1"/>
  <c r="N22" i="1"/>
  <c r="N23" i="1"/>
  <c r="O23" i="1" s="1"/>
  <c r="N24" i="1"/>
  <c r="N25" i="1"/>
  <c r="N26" i="1"/>
  <c r="N27" i="1"/>
  <c r="N28" i="1"/>
  <c r="N29" i="1"/>
  <c r="N30" i="1"/>
  <c r="N31" i="1"/>
  <c r="N32" i="1"/>
  <c r="N33" i="1"/>
  <c r="N34" i="1"/>
  <c r="N35" i="1"/>
  <c r="O35" i="1" s="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O73" i="1" s="1"/>
  <c r="N74" i="1"/>
  <c r="N75" i="1"/>
  <c r="N76" i="1"/>
  <c r="N77" i="1"/>
  <c r="O77" i="1" s="1"/>
  <c r="N78" i="1"/>
  <c r="N82" i="1"/>
  <c r="N83" i="1"/>
  <c r="N84" i="1"/>
  <c r="N85" i="1"/>
  <c r="N86" i="1"/>
  <c r="N8" i="1"/>
  <c r="M9" i="1"/>
  <c r="O9" i="1" s="1"/>
  <c r="M10" i="1"/>
  <c r="M11" i="1"/>
  <c r="M12" i="1"/>
  <c r="O12" i="1" s="1"/>
  <c r="M13" i="1"/>
  <c r="O13" i="1" s="1"/>
  <c r="P13" i="1" s="1"/>
  <c r="Q13" i="1" s="1"/>
  <c r="M14" i="1"/>
  <c r="O14" i="1" s="1"/>
  <c r="M15" i="1"/>
  <c r="O15" i="1" s="1"/>
  <c r="M16" i="1"/>
  <c r="O16" i="1" s="1"/>
  <c r="M17" i="1"/>
  <c r="O17" i="1" s="1"/>
  <c r="P17" i="1" s="1"/>
  <c r="Q17" i="1" s="1"/>
  <c r="M18" i="1"/>
  <c r="O18" i="1"/>
  <c r="M19" i="1"/>
  <c r="M20" i="1"/>
  <c r="O20" i="1" s="1"/>
  <c r="M21" i="1"/>
  <c r="M22" i="1"/>
  <c r="O22" i="1" s="1"/>
  <c r="M23" i="1"/>
  <c r="M24" i="1"/>
  <c r="O24" i="1" s="1"/>
  <c r="M25" i="1"/>
  <c r="M26" i="1"/>
  <c r="O26" i="1" s="1"/>
  <c r="M27" i="1"/>
  <c r="M28" i="1"/>
  <c r="O28" i="1" s="1"/>
  <c r="M29" i="1"/>
  <c r="M30" i="1"/>
  <c r="O30" i="1" s="1"/>
  <c r="M31" i="1"/>
  <c r="M32" i="1"/>
  <c r="O32" i="1" s="1"/>
  <c r="M33" i="1"/>
  <c r="M34" i="1"/>
  <c r="O34" i="1" s="1"/>
  <c r="M35" i="1"/>
  <c r="M36" i="1"/>
  <c r="O36" i="1" s="1"/>
  <c r="M37" i="1"/>
  <c r="M38" i="1"/>
  <c r="O38" i="1" s="1"/>
  <c r="M39" i="1"/>
  <c r="M40" i="1"/>
  <c r="O40" i="1" s="1"/>
  <c r="M41" i="1"/>
  <c r="M42" i="1"/>
  <c r="O42" i="1" s="1"/>
  <c r="M43" i="1"/>
  <c r="M44" i="1"/>
  <c r="O44" i="1" s="1"/>
  <c r="M45" i="1"/>
  <c r="M46" i="1"/>
  <c r="O46" i="1" s="1"/>
  <c r="M47" i="1"/>
  <c r="M48" i="1"/>
  <c r="O48" i="1" s="1"/>
  <c r="M49" i="1"/>
  <c r="M50" i="1"/>
  <c r="M51" i="1"/>
  <c r="O51" i="1" s="1"/>
  <c r="M52" i="1"/>
  <c r="O52" i="1" s="1"/>
  <c r="M53" i="1"/>
  <c r="M54" i="1"/>
  <c r="O54" i="1" s="1"/>
  <c r="M55" i="1"/>
  <c r="M56" i="1"/>
  <c r="O56" i="1" s="1"/>
  <c r="M57" i="1"/>
  <c r="M58" i="1"/>
  <c r="O58" i="1" s="1"/>
  <c r="M59" i="1"/>
  <c r="M60" i="1"/>
  <c r="O60" i="1" s="1"/>
  <c r="AI60" i="1" s="1"/>
  <c r="M61" i="1"/>
  <c r="M62" i="1"/>
  <c r="O62" i="1" s="1"/>
  <c r="M63" i="1"/>
  <c r="O63" i="1" s="1"/>
  <c r="M64" i="1"/>
  <c r="O64" i="1" s="1"/>
  <c r="M65" i="1"/>
  <c r="M66" i="1"/>
  <c r="O66" i="1" s="1"/>
  <c r="M67" i="1"/>
  <c r="O67" i="1" s="1"/>
  <c r="P67" i="1" s="1"/>
  <c r="Q67" i="1" s="1"/>
  <c r="M68" i="1"/>
  <c r="O68" i="1" s="1"/>
  <c r="T68" i="1" s="1"/>
  <c r="M69" i="1"/>
  <c r="O69" i="1" s="1"/>
  <c r="P69" i="1" s="1"/>
  <c r="Q69" i="1" s="1"/>
  <c r="M70" i="1"/>
  <c r="O70" i="1" s="1"/>
  <c r="M71" i="1"/>
  <c r="O71" i="1" s="1"/>
  <c r="M72" i="1"/>
  <c r="O72" i="1"/>
  <c r="M73" i="1"/>
  <c r="M74" i="1"/>
  <c r="O74" i="1" s="1"/>
  <c r="M75" i="1"/>
  <c r="M76" i="1"/>
  <c r="O76" i="1" s="1"/>
  <c r="AI79" i="1" s="1"/>
  <c r="M77" i="1"/>
  <c r="M78" i="1"/>
  <c r="O78" i="1" s="1"/>
  <c r="P79" i="1" s="1"/>
  <c r="Q79" i="1" s="1"/>
  <c r="M82" i="1"/>
  <c r="M83" i="1"/>
  <c r="O83" i="1" s="1"/>
  <c r="M84" i="1"/>
  <c r="M85" i="1"/>
  <c r="O85" i="1" s="1"/>
  <c r="M86" i="1"/>
  <c r="M8" i="1"/>
  <c r="AP80" i="1"/>
  <c r="AO80" i="1"/>
  <c r="AP77" i="1"/>
  <c r="AO77" i="1"/>
  <c r="AP69" i="1"/>
  <c r="AO69" i="1"/>
  <c r="AQ69" i="1" s="1"/>
  <c r="AP61" i="1"/>
  <c r="AO61" i="1"/>
  <c r="AQ61" i="1" s="1"/>
  <c r="AP57" i="1"/>
  <c r="AQ57" i="1"/>
  <c r="AO57" i="1"/>
  <c r="AC60" i="1"/>
  <c r="AB60" i="1"/>
  <c r="AP49" i="1"/>
  <c r="AO49" i="1"/>
  <c r="AP45" i="1"/>
  <c r="AO45" i="1"/>
  <c r="AP43" i="1"/>
  <c r="AO43" i="1"/>
  <c r="AQ43" i="1" s="1"/>
  <c r="AP37" i="1"/>
  <c r="AO37" i="1"/>
  <c r="AP31" i="1"/>
  <c r="AO31" i="1"/>
  <c r="AQ31" i="1" s="1"/>
  <c r="AP29" i="1"/>
  <c r="AO29" i="1"/>
  <c r="AQ29" i="1" s="1"/>
  <c r="AP21" i="1"/>
  <c r="AQ21" i="1"/>
  <c r="AO21" i="1"/>
  <c r="AP13" i="1"/>
  <c r="AO13" i="1"/>
  <c r="AL13" i="1"/>
  <c r="AD79" i="1"/>
  <c r="AC76" i="1"/>
  <c r="AB76" i="1"/>
  <c r="AC68" i="1"/>
  <c r="AB68" i="1"/>
  <c r="AD68" i="1" s="1"/>
  <c r="AE68" i="1" s="1"/>
  <c r="AC56" i="1"/>
  <c r="AB56" i="1"/>
  <c r="AC48" i="1"/>
  <c r="AD48" i="1" s="1"/>
  <c r="AB48" i="1"/>
  <c r="AC44" i="1"/>
  <c r="AB44" i="1"/>
  <c r="AC42" i="1"/>
  <c r="AB42" i="1"/>
  <c r="AD42" i="1"/>
  <c r="AC36" i="1"/>
  <c r="AB36" i="1"/>
  <c r="AD36" i="1" s="1"/>
  <c r="AC30" i="1"/>
  <c r="AB30" i="1"/>
  <c r="AC28" i="1"/>
  <c r="AB28" i="1"/>
  <c r="AC20" i="1"/>
  <c r="AB20" i="1"/>
  <c r="AD20" i="1" s="1"/>
  <c r="AC12" i="1"/>
  <c r="AB12" i="1"/>
  <c r="AD12" i="1" s="1"/>
  <c r="AL80" i="1"/>
  <c r="AL77" i="1"/>
  <c r="AK77" i="1"/>
  <c r="AL69" i="1"/>
  <c r="AK69" i="1"/>
  <c r="AL61" i="1"/>
  <c r="AK61" i="1"/>
  <c r="AL57" i="1"/>
  <c r="AK57" i="1"/>
  <c r="AL49" i="1"/>
  <c r="AK49" i="1"/>
  <c r="AL45" i="1"/>
  <c r="AK45" i="1"/>
  <c r="AL43" i="1"/>
  <c r="AK43" i="1"/>
  <c r="AL37" i="1"/>
  <c r="AK37" i="1"/>
  <c r="AL31" i="1"/>
  <c r="AK31" i="1"/>
  <c r="AL29" i="1"/>
  <c r="AK29" i="1"/>
  <c r="AL21" i="1"/>
  <c r="AK21" i="1"/>
  <c r="AK13" i="1"/>
  <c r="S69" i="1"/>
  <c r="S70" i="1"/>
  <c r="S71" i="1"/>
  <c r="S72" i="1"/>
  <c r="S73" i="1"/>
  <c r="S74" i="1"/>
  <c r="S75" i="1"/>
  <c r="S76" i="1"/>
  <c r="S77" i="1"/>
  <c r="S78" i="1"/>
  <c r="Y12" i="1"/>
  <c r="Y20" i="1"/>
  <c r="Y28" i="1"/>
  <c r="Y30" i="1"/>
  <c r="Y36" i="1"/>
  <c r="Y42" i="1"/>
  <c r="Y44" i="1"/>
  <c r="Y48" i="1"/>
  <c r="Y56" i="1"/>
  <c r="Y60" i="1"/>
  <c r="Y68" i="1"/>
  <c r="Y76" i="1"/>
  <c r="X76" i="1"/>
  <c r="X68" i="1"/>
  <c r="X60" i="1"/>
  <c r="X56" i="1"/>
  <c r="X48" i="1"/>
  <c r="X44" i="1"/>
  <c r="X42" i="1"/>
  <c r="X36" i="1"/>
  <c r="X30" i="1"/>
  <c r="X28" i="1"/>
  <c r="X20" i="1"/>
  <c r="X12" i="1"/>
  <c r="S58" i="1"/>
  <c r="S48" i="1"/>
  <c r="R49" i="1" s="1"/>
  <c r="R50" i="1" s="1"/>
  <c r="R51" i="1" s="1"/>
  <c r="R52" i="1" s="1"/>
  <c r="R53" i="1" s="1"/>
  <c r="S38" i="1"/>
  <c r="S46" i="1" s="1"/>
  <c r="S28" i="1"/>
  <c r="R29" i="1" s="1"/>
  <c r="R30" i="1" s="1"/>
  <c r="S18" i="1"/>
  <c r="S25" i="1" s="1"/>
  <c r="S8" i="1"/>
  <c r="S14" i="1" s="1"/>
  <c r="O10" i="1"/>
  <c r="O50" i="1"/>
  <c r="BE50" i="1" s="1"/>
  <c r="S29" i="1"/>
  <c r="S36" i="1"/>
  <c r="S34" i="1"/>
  <c r="S32" i="1"/>
  <c r="S30" i="1"/>
  <c r="S9" i="1"/>
  <c r="S10" i="1"/>
  <c r="S51" i="1"/>
  <c r="S37" i="1"/>
  <c r="S35" i="1"/>
  <c r="S33" i="1"/>
  <c r="S31" i="1"/>
  <c r="S11" i="1"/>
  <c r="S56" i="1"/>
  <c r="R19" i="1"/>
  <c r="R20" i="1" s="1"/>
  <c r="R21" i="1" s="1"/>
  <c r="R22" i="1" s="1"/>
  <c r="T22" i="1" s="1"/>
  <c r="S43" i="1"/>
  <c r="R59" i="1"/>
  <c r="R60" i="1" s="1"/>
  <c r="S66" i="1"/>
  <c r="O75" i="1"/>
  <c r="O59" i="1"/>
  <c r="T59" i="1" s="1"/>
  <c r="O43" i="1"/>
  <c r="P43" i="1" s="1"/>
  <c r="Q43" i="1" s="1"/>
  <c r="O27" i="1"/>
  <c r="O11" i="1"/>
  <c r="S65" i="1"/>
  <c r="S61" i="1"/>
  <c r="S24" i="1"/>
  <c r="S62" i="1"/>
  <c r="S21" i="1"/>
  <c r="O8" i="1"/>
  <c r="S63" i="1"/>
  <c r="S67" i="1"/>
  <c r="S22" i="1"/>
  <c r="S60" i="1"/>
  <c r="S64" i="1"/>
  <c r="S59" i="1"/>
  <c r="S23" i="1"/>
  <c r="AI42" i="1"/>
  <c r="AD30" i="1"/>
  <c r="G47" i="4" l="1"/>
  <c r="I47" i="4" s="1"/>
  <c r="G39" i="4"/>
  <c r="I39" i="4" s="1"/>
  <c r="G31" i="4"/>
  <c r="I31" i="4" s="1"/>
  <c r="G23" i="4"/>
  <c r="I23" i="4" s="1"/>
  <c r="G15" i="4"/>
  <c r="G7" i="4"/>
  <c r="AI44" i="1"/>
  <c r="P19" i="1"/>
  <c r="Q19" i="1" s="1"/>
  <c r="T19" i="1"/>
  <c r="T77" i="1"/>
  <c r="AE79" i="1"/>
  <c r="Z79" i="1"/>
  <c r="O55" i="1"/>
  <c r="P56" i="1" s="1"/>
  <c r="Q56" i="1" s="1"/>
  <c r="O53" i="1"/>
  <c r="O49" i="1"/>
  <c r="AM49" i="1" s="1"/>
  <c r="O47" i="1"/>
  <c r="O45" i="1"/>
  <c r="AM45" i="1" s="1"/>
  <c r="AE36" i="1"/>
  <c r="AE42" i="1"/>
  <c r="O41" i="1"/>
  <c r="O39" i="1"/>
  <c r="P39" i="1" s="1"/>
  <c r="Q39" i="1" s="1"/>
  <c r="O31" i="1"/>
  <c r="AQ80" i="1"/>
  <c r="P27" i="1"/>
  <c r="Q27" i="1" s="1"/>
  <c r="T60" i="1"/>
  <c r="O65" i="1"/>
  <c r="O61" i="1"/>
  <c r="P61" i="1" s="1"/>
  <c r="Q61" i="1" s="1"/>
  <c r="P53" i="1"/>
  <c r="Q53" i="1" s="1"/>
  <c r="P45" i="1"/>
  <c r="Q45" i="1" s="1"/>
  <c r="O37" i="1"/>
  <c r="P37" i="1" s="1"/>
  <c r="Q37" i="1" s="1"/>
  <c r="O33" i="1"/>
  <c r="P33" i="1" s="1"/>
  <c r="Q33" i="1" s="1"/>
  <c r="BE30" i="1"/>
  <c r="BE46" i="1"/>
  <c r="AE30" i="1"/>
  <c r="AR43" i="1"/>
  <c r="O86" i="1"/>
  <c r="O84" i="1"/>
  <c r="O82" i="1"/>
  <c r="O57" i="1"/>
  <c r="P57" i="1" s="1"/>
  <c r="Q57" i="1" s="1"/>
  <c r="O29" i="1"/>
  <c r="AR29" i="1" s="1"/>
  <c r="O25" i="1"/>
  <c r="P25" i="1" s="1"/>
  <c r="Q25" i="1" s="1"/>
  <c r="AI76" i="1"/>
  <c r="T76" i="1"/>
  <c r="P77" i="1"/>
  <c r="Q77" i="1" s="1"/>
  <c r="P23" i="1"/>
  <c r="Q23" i="1" s="1"/>
  <c r="P55" i="1"/>
  <c r="Q55" i="1" s="1"/>
  <c r="P64" i="1"/>
  <c r="Q64" i="1" s="1"/>
  <c r="P34" i="1"/>
  <c r="Q34" i="1" s="1"/>
  <c r="P20" i="1"/>
  <c r="Q20" i="1" s="1"/>
  <c r="BE38" i="1"/>
  <c r="S27" i="1"/>
  <c r="S45" i="1"/>
  <c r="S26" i="1"/>
  <c r="S44" i="1"/>
  <c r="S19" i="1"/>
  <c r="S20" i="1"/>
  <c r="S52" i="1"/>
  <c r="S55" i="1"/>
  <c r="T30" i="1"/>
  <c r="AD44" i="1"/>
  <c r="AE44" i="1" s="1"/>
  <c r="AD56" i="1"/>
  <c r="AE56" i="1" s="1"/>
  <c r="AQ45" i="1"/>
  <c r="AQ49" i="1"/>
  <c r="P40" i="1"/>
  <c r="Q40" i="1" s="1"/>
  <c r="BD32" i="1"/>
  <c r="BE32" i="1" s="1"/>
  <c r="BD78" i="1"/>
  <c r="T74" i="1"/>
  <c r="P74" i="1"/>
  <c r="Q74" i="1" s="1"/>
  <c r="P48" i="1"/>
  <c r="Q48" i="1" s="1"/>
  <c r="T48" i="1"/>
  <c r="AI48" i="1"/>
  <c r="AI56" i="1"/>
  <c r="T70" i="1"/>
  <c r="P70" i="1"/>
  <c r="Q70" i="1" s="1"/>
  <c r="BE70" i="1"/>
  <c r="Z76" i="1"/>
  <c r="AA76" i="1" s="1"/>
  <c r="BI58" i="1"/>
  <c r="AI28" i="1"/>
  <c r="P28" i="1"/>
  <c r="Q28" i="1" s="1"/>
  <c r="Z28" i="1"/>
  <c r="T28" i="1"/>
  <c r="AM29" i="1"/>
  <c r="AT29" i="1" s="1"/>
  <c r="AI30" i="1"/>
  <c r="P14" i="1"/>
  <c r="Q14" i="1" s="1"/>
  <c r="BE14" i="1"/>
  <c r="Z20" i="1"/>
  <c r="AH20" i="1" s="1"/>
  <c r="P9" i="1"/>
  <c r="Q9" i="1" s="1"/>
  <c r="P21" i="1"/>
  <c r="Q21" i="1" s="1"/>
  <c r="P41" i="1"/>
  <c r="Q41" i="1" s="1"/>
  <c r="P49" i="1"/>
  <c r="Q49" i="1" s="1"/>
  <c r="P65" i="1"/>
  <c r="Q65" i="1" s="1"/>
  <c r="T73" i="1"/>
  <c r="P73" i="1"/>
  <c r="Q73" i="1" s="1"/>
  <c r="P26" i="1"/>
  <c r="Q26" i="1" s="1"/>
  <c r="AD28" i="1"/>
  <c r="AD76" i="1"/>
  <c r="AE76" i="1" s="1"/>
  <c r="AQ13" i="1"/>
  <c r="AQ37" i="1"/>
  <c r="AR37" i="1" s="1"/>
  <c r="AD60" i="1"/>
  <c r="AQ77" i="1"/>
  <c r="P66" i="1"/>
  <c r="Q66" i="1" s="1"/>
  <c r="P52" i="1"/>
  <c r="Q52" i="1" s="1"/>
  <c r="P42" i="1"/>
  <c r="Q42" i="1" s="1"/>
  <c r="AI36" i="1"/>
  <c r="P36" i="1"/>
  <c r="Q36" i="1" s="1"/>
  <c r="P16" i="1"/>
  <c r="Q16" i="1" s="1"/>
  <c r="R23" i="1"/>
  <c r="T23" i="1" s="1"/>
  <c r="AE48" i="1"/>
  <c r="AM13" i="1"/>
  <c r="AU13" i="1" s="1"/>
  <c r="P11" i="1"/>
  <c r="Q11" i="1" s="1"/>
  <c r="P15" i="1"/>
  <c r="Q15" i="1" s="1"/>
  <c r="P31" i="1"/>
  <c r="Q31" i="1" s="1"/>
  <c r="P35" i="1"/>
  <c r="Q35" i="1" s="1"/>
  <c r="AZ50" i="1"/>
  <c r="BA50" i="1" s="1"/>
  <c r="BF50" i="1" s="1"/>
  <c r="P47" i="1"/>
  <c r="Q47" i="1" s="1"/>
  <c r="AM57" i="1"/>
  <c r="AN57" i="1" s="1"/>
  <c r="AS57" i="1" s="1"/>
  <c r="P51" i="1"/>
  <c r="Q51" i="1" s="1"/>
  <c r="P59" i="1"/>
  <c r="Q59" i="1" s="1"/>
  <c r="AZ70" i="1"/>
  <c r="BA70" i="1" s="1"/>
  <c r="BF70" i="1" s="1"/>
  <c r="P63" i="1"/>
  <c r="Q63" i="1" s="1"/>
  <c r="P71" i="1"/>
  <c r="Q71" i="1" s="1"/>
  <c r="T75" i="1"/>
  <c r="P75" i="1"/>
  <c r="Q75" i="1" s="1"/>
  <c r="T20" i="1"/>
  <c r="P10" i="1"/>
  <c r="Q10" i="1" s="1"/>
  <c r="P78" i="1"/>
  <c r="Q78" i="1" s="1"/>
  <c r="P76" i="1"/>
  <c r="Q76" i="1" s="1"/>
  <c r="T72" i="1"/>
  <c r="P72" i="1"/>
  <c r="Q72" i="1" s="1"/>
  <c r="AI68" i="1"/>
  <c r="P68" i="1"/>
  <c r="Q68" i="1" s="1"/>
  <c r="P60" i="1"/>
  <c r="Q60" i="1" s="1"/>
  <c r="P54" i="1"/>
  <c r="Q54" i="1" s="1"/>
  <c r="BI44" i="1"/>
  <c r="P44" i="1"/>
  <c r="Q44" i="1" s="1"/>
  <c r="BI38" i="1"/>
  <c r="P38" i="1"/>
  <c r="Q38" i="1" s="1"/>
  <c r="P32" i="1"/>
  <c r="Q32" i="1" s="1"/>
  <c r="P30" i="1"/>
  <c r="Q30" i="1" s="1"/>
  <c r="P24" i="1"/>
  <c r="Q24" i="1" s="1"/>
  <c r="BI22" i="1"/>
  <c r="P22" i="1"/>
  <c r="Q22" i="1" s="1"/>
  <c r="T18" i="1"/>
  <c r="P18" i="1"/>
  <c r="Q18" i="1" s="1"/>
  <c r="P12" i="1"/>
  <c r="Q12" i="1" s="1"/>
  <c r="BD22" i="1"/>
  <c r="BE22" i="1" s="1"/>
  <c r="BD44" i="1"/>
  <c r="BE44" i="1" s="1"/>
  <c r="BD58" i="1"/>
  <c r="BE58" i="1" s="1"/>
  <c r="G65" i="4"/>
  <c r="I65" i="4" s="1"/>
  <c r="G61" i="4"/>
  <c r="I61" i="4" s="1"/>
  <c r="G57" i="4"/>
  <c r="I57" i="4" s="1"/>
  <c r="G53" i="4"/>
  <c r="I53" i="4" s="1"/>
  <c r="G49" i="4"/>
  <c r="I49" i="4" s="1"/>
  <c r="L66" i="4"/>
  <c r="L64" i="4"/>
  <c r="L62" i="4"/>
  <c r="L60" i="4"/>
  <c r="L58" i="4"/>
  <c r="L56" i="4"/>
  <c r="L54" i="4"/>
  <c r="L52" i="4"/>
  <c r="L50" i="4"/>
  <c r="G45" i="4"/>
  <c r="I45" i="4" s="1"/>
  <c r="G41" i="4"/>
  <c r="I41" i="4" s="1"/>
  <c r="G37" i="4"/>
  <c r="I37" i="4" s="1"/>
  <c r="G33" i="4"/>
  <c r="I33" i="4" s="1"/>
  <c r="G29" i="4"/>
  <c r="I29" i="4" s="1"/>
  <c r="G25" i="4"/>
  <c r="I25" i="4" s="1"/>
  <c r="G21" i="4"/>
  <c r="I21" i="4" s="1"/>
  <c r="G17" i="4"/>
  <c r="I17" i="4" s="1"/>
  <c r="G13" i="4"/>
  <c r="I13" i="4" s="1"/>
  <c r="G9" i="4"/>
  <c r="I9" i="4" s="1"/>
  <c r="G5" i="4"/>
  <c r="I5" i="4" s="1"/>
  <c r="AN13" i="1"/>
  <c r="T53" i="1"/>
  <c r="R54" i="1"/>
  <c r="R24" i="1"/>
  <c r="AH76" i="1"/>
  <c r="AN29" i="1"/>
  <c r="AS29" i="1" s="1"/>
  <c r="AV80" i="1"/>
  <c r="AG20" i="1"/>
  <c r="T21" i="1"/>
  <c r="AU29" i="1"/>
  <c r="AE20" i="1"/>
  <c r="Z12" i="1"/>
  <c r="T8" i="1"/>
  <c r="AV13" i="1"/>
  <c r="AV21" i="1"/>
  <c r="Z30" i="1"/>
  <c r="AV69" i="1"/>
  <c r="T69" i="1"/>
  <c r="AR69" i="1"/>
  <c r="R61" i="1"/>
  <c r="S15" i="1"/>
  <c r="BI50" i="1"/>
  <c r="T50" i="1"/>
  <c r="AZ14" i="1"/>
  <c r="BA14" i="1" s="1"/>
  <c r="BF14" i="1" s="1"/>
  <c r="R31" i="1"/>
  <c r="R32" i="1" s="1"/>
  <c r="AE28" i="1"/>
  <c r="AR13" i="1"/>
  <c r="AS13" i="1"/>
  <c r="AE60" i="1"/>
  <c r="AR77" i="1"/>
  <c r="T52" i="1"/>
  <c r="AI20" i="1"/>
  <c r="AM21" i="1"/>
  <c r="BI14" i="1"/>
  <c r="AV77" i="1"/>
  <c r="AV31" i="1"/>
  <c r="AZ32" i="1"/>
  <c r="BA32" i="1" s="1"/>
  <c r="BF32" i="1" s="1"/>
  <c r="AM31" i="1"/>
  <c r="AR31" i="1"/>
  <c r="Z42" i="1"/>
  <c r="AV43" i="1"/>
  <c r="Z44" i="1"/>
  <c r="AZ58" i="1"/>
  <c r="BH58" i="1" s="1"/>
  <c r="T51" i="1"/>
  <c r="AZ62" i="1"/>
  <c r="AM61" i="1"/>
  <c r="AZ78" i="1"/>
  <c r="T71" i="1"/>
  <c r="AM77" i="1"/>
  <c r="R9" i="1"/>
  <c r="S16" i="1"/>
  <c r="S12" i="1"/>
  <c r="S17" i="1"/>
  <c r="S13" i="1"/>
  <c r="R39" i="1"/>
  <c r="R40" i="1" s="1"/>
  <c r="S42" i="1"/>
  <c r="S47" i="1"/>
  <c r="S40" i="1"/>
  <c r="S39" i="1"/>
  <c r="S41" i="1"/>
  <c r="BI78" i="1"/>
  <c r="BE78" i="1"/>
  <c r="T78" i="1"/>
  <c r="AM80" i="1"/>
  <c r="BI62" i="1"/>
  <c r="BE62" i="1"/>
  <c r="AM69" i="1"/>
  <c r="BI46" i="1"/>
  <c r="BI32" i="1"/>
  <c r="AE12" i="1"/>
  <c r="AI12" i="1"/>
  <c r="T58" i="1"/>
  <c r="T38" i="1"/>
  <c r="BG14" i="1"/>
  <c r="AZ22" i="1"/>
  <c r="AZ46" i="1"/>
  <c r="AV49" i="1"/>
  <c r="AV61" i="1"/>
  <c r="S50" i="1"/>
  <c r="S54" i="1"/>
  <c r="S49" i="1"/>
  <c r="S53" i="1"/>
  <c r="S57" i="1"/>
  <c r="BI70" i="1"/>
  <c r="BI30" i="1"/>
  <c r="BH14" i="1"/>
  <c r="BH50" i="1"/>
  <c r="BH70" i="1"/>
  <c r="G48" i="4"/>
  <c r="I48" i="4" s="1"/>
  <c r="G44" i="4"/>
  <c r="I44" i="4" s="1"/>
  <c r="G40" i="4"/>
  <c r="I40" i="4" s="1"/>
  <c r="G36" i="4"/>
  <c r="I36" i="4" s="1"/>
  <c r="G32" i="4"/>
  <c r="I32" i="4" s="1"/>
  <c r="G28" i="4"/>
  <c r="I28" i="4" s="1"/>
  <c r="G24" i="4"/>
  <c r="I24" i="4" s="1"/>
  <c r="G20" i="4"/>
  <c r="I20" i="4" s="1"/>
  <c r="G16" i="4"/>
  <c r="I16" i="4" s="1"/>
  <c r="G12" i="4"/>
  <c r="I12" i="4" s="1"/>
  <c r="G8" i="4"/>
  <c r="I8" i="4" s="1"/>
  <c r="L48" i="4"/>
  <c r="L44" i="4"/>
  <c r="L40" i="4"/>
  <c r="L36" i="4"/>
  <c r="L32" i="4"/>
  <c r="L28" i="4"/>
  <c r="L24" i="4"/>
  <c r="L20" i="4"/>
  <c r="L16" i="4"/>
  <c r="L12" i="4"/>
  <c r="L8" i="4"/>
  <c r="G46" i="4"/>
  <c r="I46" i="4" s="1"/>
  <c r="G42" i="4"/>
  <c r="I42" i="4" s="1"/>
  <c r="G38" i="4"/>
  <c r="I38" i="4" s="1"/>
  <c r="G34" i="4"/>
  <c r="I34" i="4" s="1"/>
  <c r="G30" i="4"/>
  <c r="I30" i="4" s="1"/>
  <c r="G26" i="4"/>
  <c r="I26" i="4" s="1"/>
  <c r="G22" i="4"/>
  <c r="I22" i="4" s="1"/>
  <c r="G18" i="4"/>
  <c r="I18" i="4" s="1"/>
  <c r="I15" i="4"/>
  <c r="G14" i="4"/>
  <c r="I14" i="4" s="1"/>
  <c r="I11" i="4"/>
  <c r="G10" i="4"/>
  <c r="I10" i="4" s="1"/>
  <c r="I7" i="4"/>
  <c r="G6" i="4"/>
  <c r="I6" i="4" s="1"/>
  <c r="L46" i="4"/>
  <c r="L42" i="4"/>
  <c r="L38" i="4"/>
  <c r="L34" i="4"/>
  <c r="L30" i="4"/>
  <c r="L26" i="4"/>
  <c r="L22" i="4"/>
  <c r="L18" i="4"/>
  <c r="L14" i="4"/>
  <c r="L10" i="4"/>
  <c r="L6" i="4"/>
  <c r="AU45" i="1" l="1"/>
  <c r="AT45" i="1"/>
  <c r="AN45" i="1"/>
  <c r="AS45" i="1" s="1"/>
  <c r="AT49" i="1"/>
  <c r="AN49" i="1"/>
  <c r="AS49" i="1" s="1"/>
  <c r="AU49" i="1"/>
  <c r="AV57" i="1"/>
  <c r="AV45" i="1"/>
  <c r="AZ38" i="1"/>
  <c r="BG50" i="1"/>
  <c r="BG32" i="1"/>
  <c r="AM37" i="1"/>
  <c r="AU37" i="1" s="1"/>
  <c r="Z48" i="1"/>
  <c r="Z68" i="1"/>
  <c r="AH68" i="1" s="1"/>
  <c r="AR45" i="1"/>
  <c r="Z60" i="1"/>
  <c r="AH60" i="1" s="1"/>
  <c r="AM43" i="1"/>
  <c r="AZ44" i="1"/>
  <c r="Z56" i="1"/>
  <c r="AV29" i="1"/>
  <c r="AT57" i="1"/>
  <c r="AT13" i="1"/>
  <c r="P46" i="1"/>
  <c r="Q46" i="1" s="1"/>
  <c r="P62" i="1"/>
  <c r="Q62" i="1" s="1"/>
  <c r="P50" i="1"/>
  <c r="Q50" i="1" s="1"/>
  <c r="Z36" i="1"/>
  <c r="T49" i="1"/>
  <c r="P58" i="1"/>
  <c r="Q58" i="1" s="1"/>
  <c r="AR49" i="1"/>
  <c r="AR61" i="1"/>
  <c r="BH32" i="1"/>
  <c r="AV37" i="1"/>
  <c r="AZ30" i="1"/>
  <c r="BH30" i="1" s="1"/>
  <c r="T29" i="1"/>
  <c r="AA20" i="1"/>
  <c r="AF20" i="1" s="1"/>
  <c r="AH36" i="1"/>
  <c r="P29" i="1"/>
  <c r="Q29" i="1" s="1"/>
  <c r="AR57" i="1"/>
  <c r="AG76" i="1"/>
  <c r="AU57" i="1"/>
  <c r="AH28" i="1"/>
  <c r="AA28" i="1"/>
  <c r="AF28" i="1" s="1"/>
  <c r="AG28" i="1"/>
  <c r="BG70" i="1"/>
  <c r="T31" i="1"/>
  <c r="AF76" i="1"/>
  <c r="BA46" i="1"/>
  <c r="BF46" i="1" s="1"/>
  <c r="BH46" i="1"/>
  <c r="BG46" i="1"/>
  <c r="BA38" i="1"/>
  <c r="BF38" i="1" s="1"/>
  <c r="BH38" i="1"/>
  <c r="BG38" i="1"/>
  <c r="BG22" i="1"/>
  <c r="BA22" i="1"/>
  <c r="BF22" i="1" s="1"/>
  <c r="AN69" i="1"/>
  <c r="AS69" i="1" s="1"/>
  <c r="AT69" i="1"/>
  <c r="AU69" i="1"/>
  <c r="R41" i="1"/>
  <c r="T40" i="1"/>
  <c r="AN77" i="1"/>
  <c r="AS77" i="1" s="1"/>
  <c r="AT77" i="1"/>
  <c r="AU77" i="1"/>
  <c r="BA78" i="1"/>
  <c r="BF78" i="1" s="1"/>
  <c r="BH78" i="1"/>
  <c r="BG78" i="1"/>
  <c r="AG60" i="1"/>
  <c r="AA44" i="1"/>
  <c r="AF44" i="1" s="1"/>
  <c r="AG44" i="1"/>
  <c r="AH44" i="1"/>
  <c r="T39" i="1"/>
  <c r="AH42" i="1"/>
  <c r="AG42" i="1"/>
  <c r="AA42" i="1"/>
  <c r="AF42" i="1" s="1"/>
  <c r="AN21" i="1"/>
  <c r="AS21" i="1" s="1"/>
  <c r="AU21" i="1"/>
  <c r="AT21" i="1"/>
  <c r="AG12" i="1"/>
  <c r="AH12" i="1"/>
  <c r="AA12" i="1"/>
  <c r="AF12" i="1" s="1"/>
  <c r="T24" i="1"/>
  <c r="R25" i="1"/>
  <c r="BA30" i="1"/>
  <c r="BF30" i="1" s="1"/>
  <c r="BG30" i="1"/>
  <c r="BH22" i="1"/>
  <c r="AN37" i="1"/>
  <c r="AS37" i="1" s="1"/>
  <c r="AT37" i="1"/>
  <c r="AG48" i="1"/>
  <c r="AA48" i="1"/>
  <c r="AF48" i="1" s="1"/>
  <c r="AH48" i="1"/>
  <c r="AA68" i="1"/>
  <c r="AF68" i="1" s="1"/>
  <c r="AG68" i="1"/>
  <c r="AN80" i="1"/>
  <c r="AS80" i="1" s="1"/>
  <c r="AT80" i="1"/>
  <c r="AU80" i="1"/>
  <c r="R10" i="1"/>
  <c r="T9" i="1"/>
  <c r="AN61" i="1"/>
  <c r="AS61" i="1" s="1"/>
  <c r="AU61" i="1"/>
  <c r="AT61" i="1"/>
  <c r="BA62" i="1"/>
  <c r="BF62" i="1" s="1"/>
  <c r="BH62" i="1"/>
  <c r="BG62" i="1"/>
  <c r="BG58" i="1"/>
  <c r="BA58" i="1"/>
  <c r="BF58" i="1" s="1"/>
  <c r="AN43" i="1"/>
  <c r="AS43" i="1" s="1"/>
  <c r="AU43" i="1"/>
  <c r="AT43" i="1"/>
  <c r="AN31" i="1"/>
  <c r="AS31" i="1" s="1"/>
  <c r="AU31" i="1"/>
  <c r="AT31" i="1"/>
  <c r="AG79" i="1"/>
  <c r="AH79" i="1"/>
  <c r="AA79" i="1"/>
  <c r="AF79" i="1" s="1"/>
  <c r="R33" i="1"/>
  <c r="T32" i="1"/>
  <c r="AA56" i="1"/>
  <c r="AF56" i="1" s="1"/>
  <c r="AH56" i="1"/>
  <c r="AG56" i="1"/>
  <c r="R62" i="1"/>
  <c r="T61" i="1"/>
  <c r="AG30" i="1"/>
  <c r="AH30" i="1"/>
  <c r="AA30" i="1"/>
  <c r="AF30" i="1" s="1"/>
  <c r="R55" i="1"/>
  <c r="T54" i="1"/>
  <c r="AA36" i="1" l="1"/>
  <c r="AF36" i="1" s="1"/>
  <c r="AG36" i="1"/>
  <c r="BA44" i="1"/>
  <c r="BF44" i="1" s="1"/>
  <c r="BG44" i="1"/>
  <c r="BH44" i="1"/>
  <c r="AA60" i="1"/>
  <c r="AF60" i="1" s="1"/>
  <c r="R63" i="1"/>
  <c r="T62" i="1"/>
  <c r="R11" i="1"/>
  <c r="T10" i="1"/>
  <c r="R42" i="1"/>
  <c r="T41" i="1"/>
  <c r="R56" i="1"/>
  <c r="T55" i="1"/>
  <c r="T33" i="1"/>
  <c r="R34" i="1"/>
  <c r="T25" i="1"/>
  <c r="R26" i="1"/>
  <c r="R27" i="1" l="1"/>
  <c r="T27" i="1" s="1"/>
  <c r="T26" i="1"/>
  <c r="R35" i="1"/>
  <c r="T34" i="1"/>
  <c r="R57" i="1"/>
  <c r="T57" i="1" s="1"/>
  <c r="T56" i="1"/>
  <c r="R43" i="1"/>
  <c r="T42" i="1"/>
  <c r="R12" i="1"/>
  <c r="T11" i="1"/>
  <c r="R64" i="1"/>
  <c r="T63" i="1"/>
  <c r="R65" i="1" l="1"/>
  <c r="T64" i="1"/>
  <c r="R13" i="1"/>
  <c r="T12" i="1"/>
  <c r="R44" i="1"/>
  <c r="T43" i="1"/>
  <c r="R36" i="1"/>
  <c r="T35" i="1"/>
  <c r="R37" i="1" l="1"/>
  <c r="T37" i="1" s="1"/>
  <c r="T36" i="1"/>
  <c r="R45" i="1"/>
  <c r="T44" i="1"/>
  <c r="R14" i="1"/>
  <c r="T13" i="1"/>
  <c r="T65" i="1"/>
  <c r="R66" i="1"/>
  <c r="T14" i="1" l="1"/>
  <c r="R15" i="1"/>
  <c r="T45" i="1"/>
  <c r="R46" i="1"/>
  <c r="T66" i="1"/>
  <c r="R67" i="1"/>
  <c r="T67" i="1" l="1"/>
  <c r="S68" i="1"/>
  <c r="R47" i="1"/>
  <c r="T47" i="1" s="1"/>
  <c r="T46" i="1"/>
  <c r="R16" i="1"/>
  <c r="T15" i="1"/>
  <c r="T16" i="1" l="1"/>
  <c r="R17" i="1"/>
  <c r="T17" i="1" s="1"/>
</calcChain>
</file>

<file path=xl/comments1.xml><?xml version="1.0" encoding="utf-8"?>
<comments xmlns="http://schemas.openxmlformats.org/spreadsheetml/2006/main">
  <authors>
    <author>Matthew Slyman</author>
  </authors>
  <commentList>
    <comment ref="S6" authorId="0">
      <text>
        <r>
          <rPr>
            <b/>
            <sz val="9"/>
            <color indexed="81"/>
            <rFont val="Tahoma"/>
            <family val="2"/>
          </rPr>
          <t>Matthew Slyman:</t>
        </r>
        <r>
          <rPr>
            <sz val="9"/>
            <color indexed="81"/>
            <rFont val="Tahoma"/>
            <family val="2"/>
          </rPr>
          <t xml:space="preserve">
10-year census data, with more detail in 2000's.</t>
        </r>
      </text>
    </comment>
    <comment ref="U6" authorId="0">
      <text>
        <r>
          <rPr>
            <b/>
            <sz val="9"/>
            <color indexed="81"/>
            <rFont val="Tahoma"/>
            <family val="2"/>
          </rPr>
          <t>Matthew Slyman:</t>
        </r>
        <r>
          <rPr>
            <sz val="9"/>
            <color indexed="81"/>
            <rFont val="Tahoma"/>
            <family val="2"/>
          </rPr>
          <t xml:space="preserve">
From the Bureau of Labour Statistics</t>
        </r>
      </text>
    </comment>
  </commentList>
</comments>
</file>

<file path=xl/comments2.xml><?xml version="1.0" encoding="utf-8"?>
<comments xmlns="http://schemas.openxmlformats.org/spreadsheetml/2006/main">
  <authors>
    <author>Matthew Slyman</author>
  </authors>
  <commentList>
    <comment ref="B1" authorId="0">
      <text>
        <r>
          <rPr>
            <b/>
            <sz val="9"/>
            <color indexed="81"/>
            <rFont val="Tahoma"/>
            <family val="2"/>
          </rPr>
          <t>Matthew Slyman:</t>
        </r>
        <r>
          <rPr>
            <sz val="9"/>
            <color indexed="81"/>
            <rFont val="Tahoma"/>
            <family val="2"/>
          </rPr>
          <t xml:space="preserve">
Unemployment expressed as proportion of the population.</t>
        </r>
      </text>
    </comment>
    <comment ref="C1" authorId="0">
      <text>
        <r>
          <rPr>
            <b/>
            <sz val="9"/>
            <color indexed="81"/>
            <rFont val="Tahoma"/>
            <family val="2"/>
          </rPr>
          <t>Matthew Slyman:</t>
        </r>
        <r>
          <rPr>
            <sz val="9"/>
            <color indexed="81"/>
            <rFont val="Tahoma"/>
            <family val="2"/>
          </rPr>
          <t xml:space="preserve">
Billions of FY2005 dollars</t>
        </r>
      </text>
    </comment>
    <comment ref="M1" authorId="0">
      <text>
        <r>
          <rPr>
            <b/>
            <sz val="9"/>
            <color indexed="81"/>
            <rFont val="Tahoma"/>
            <family val="2"/>
          </rPr>
          <t>Matthew Slyman:</t>
        </r>
        <r>
          <rPr>
            <sz val="9"/>
            <color indexed="81"/>
            <rFont val="Tahoma"/>
            <family val="2"/>
          </rPr>
          <t xml:space="preserve">
http://inflationdata.com/Inflation/Inflation_Rate/Historical_Oil_Prices_Table.asp</t>
        </r>
      </text>
    </comment>
  </commentList>
</comments>
</file>

<file path=xl/sharedStrings.xml><?xml version="1.0" encoding="utf-8"?>
<sst xmlns="http://schemas.openxmlformats.org/spreadsheetml/2006/main" count="289" uniqueCount="180">
  <si>
    <t>In Current Dollars</t>
  </si>
  <si>
    <t xml:space="preserve">Addendum: </t>
  </si>
  <si>
    <t>As Percentages of GDP</t>
  </si>
  <si>
    <t>Fiscal Year</t>
  </si>
  <si>
    <t>Receipts</t>
  </si>
  <si>
    <t>Outlays</t>
  </si>
  <si>
    <t>Surplus or Deficit (-)</t>
  </si>
  <si>
    <t>Composite Deflator</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</si>
  <si>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</si>
  <si>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</si>
  <si>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</si>
  <si>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</si>
  <si>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</si>
  <si>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</si>
  <si>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</si>
  <si>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</si>
  <si>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</si>
  <si>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</si>
  <si>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</si>
  <si>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</si>
  <si>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</si>
  <si>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</si>
  <si>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</si>
  <si>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</si>
  <si>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</si>
  <si>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</si>
  <si>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</si>
  <si>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</si>
  <si>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</si>
  <si>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</si>
  <si>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</si>
  <si>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</si>
  <si>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</si>
  <si>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</si>
  <si>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</si>
  <si>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</si>
  <si>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</si>
  <si>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</si>
  <si>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</si>
  <si>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</si>
  <si>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</si>
  <si>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</si>
  <si>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</si>
  <si>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</si>
  <si>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</si>
  <si>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</si>
  <si>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</si>
  <si>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</si>
  <si>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</si>
  <si>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</si>
  <si>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</si>
  <si>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</si>
  <si>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</si>
  <si>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</si>
  <si>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</si>
  <si>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</si>
  <si>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</si>
  <si>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</si>
  <si>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</si>
  <si>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</si>
  <si>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</si>
  <si>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</si>
  <si>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</si>
  <si>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</si>
  <si>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</si>
  <si>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</si>
  <si>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</si>
  <si>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</si>
  <si>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</si>
  <si>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[in Billions of Dollars]</t>
  </si>
  <si>
    <t>2001</t>
  </si>
  <si>
    <t xml:space="preserve">SUMMARY OF RECEIPTS, OUTLAYS, AND SURPLUSES OR DEFICITS(-) </t>
  </si>
  <si>
    <t>Estimates</t>
  </si>
  <si>
    <t>In Constant (FY2005 Dollars)</t>
  </si>
  <si>
    <t>IN CURRENT DOLLARS, CONSTANT (FY 2005) DOLLARS, AND AS PERCENTAGES OF GDP: 1940-2016</t>
  </si>
  <si>
    <t>Source: Office of Management and Budget, Historical Tables, Table 1.3; http://www.whitehouse.gov/omb/budget/Historicals/ (last accessed March 25, 2011).</t>
  </si>
  <si>
    <t>M Pop.</t>
  </si>
  <si>
    <t>Tot.Rev.</t>
  </si>
  <si>
    <t>Tot.Outl.</t>
  </si>
  <si>
    <t>Av.Rev</t>
  </si>
  <si>
    <t>Av.Outl</t>
  </si>
  <si>
    <t>Pop. Increase</t>
  </si>
  <si>
    <t>D</t>
  </si>
  <si>
    <t>R</t>
  </si>
  <si>
    <t>Tenure+1year delay for more accurate attribution of results to policies</t>
  </si>
  <si>
    <t>Prty</t>
  </si>
  <si>
    <t>/GDP</t>
  </si>
  <si>
    <t>Av.Sur/Def</t>
  </si>
  <si>
    <t>Multiplier</t>
  </si>
  <si>
    <t>Annual</t>
  </si>
  <si>
    <t>GDP / capita</t>
  </si>
  <si>
    <t>Thousands of</t>
  </si>
  <si>
    <t>FY2005 $</t>
  </si>
  <si>
    <t>Pol.</t>
  </si>
  <si>
    <t>Tenure:</t>
  </si>
  <si>
    <t>GDP.Incr.</t>
  </si>
  <si>
    <t>Term</t>
  </si>
  <si>
    <t>Y.</t>
  </si>
  <si>
    <t>Annualised</t>
  </si>
  <si>
    <t>Tot.GDP</t>
  </si>
  <si>
    <t>Tax</t>
  </si>
  <si>
    <t>rate</t>
  </si>
  <si>
    <t>Size of</t>
  </si>
  <si>
    <t>government</t>
  </si>
  <si>
    <t>/T.E.GDP</t>
  </si>
  <si>
    <t>GRAPHS</t>
  </si>
  <si>
    <t>GDP.Increase</t>
  </si>
  <si>
    <t>Av.GDP</t>
  </si>
  <si>
    <t>Dec</t>
  </si>
  <si>
    <t>Nov</t>
  </si>
  <si>
    <t>Oct</t>
  </si>
  <si>
    <t>Sep</t>
  </si>
  <si>
    <t>Aug</t>
  </si>
  <si>
    <t>Jul</t>
  </si>
  <si>
    <t>Jun</t>
  </si>
  <si>
    <t>May</t>
  </si>
  <si>
    <t>Apr</t>
  </si>
  <si>
    <t>Mar</t>
  </si>
  <si>
    <t>Feb</t>
  </si>
  <si>
    <t>Jan</t>
  </si>
  <si>
    <t>Year</t>
  </si>
  <si>
    <t>1948 to 2011</t>
  </si>
  <si>
    <t>Years:</t>
  </si>
  <si>
    <t>16 years and over</t>
  </si>
  <si>
    <t>Age:</t>
  </si>
  <si>
    <t>Percent or rate</t>
  </si>
  <si>
    <t>Type of data:</t>
  </si>
  <si>
    <t>Unemployment rate</t>
  </si>
  <si>
    <t>Labor force status:</t>
  </si>
  <si>
    <t>(Seas) Unemployment Rate</t>
  </si>
  <si>
    <t>Series title:</t>
  </si>
  <si>
    <t>Seasonally Adjusted</t>
  </si>
  <si>
    <t>LNS14000000</t>
  </si>
  <si>
    <t>Series Id:</t>
  </si>
  <si>
    <t>Original Data Value</t>
  </si>
  <si>
    <t>Labor Force Statistics from the Current Population Survey</t>
  </si>
  <si>
    <t>FROM THE Bureau of Labour Statistics</t>
  </si>
  <si>
    <t>http://data.bls.gov/pdq/SurveyOutputServlet</t>
  </si>
  <si>
    <t>Unemployment</t>
  </si>
  <si>
    <t>%</t>
  </si>
  <si>
    <t>Average</t>
  </si>
  <si>
    <t>Unempl.</t>
  </si>
  <si>
    <t>No figures</t>
  </si>
  <si>
    <t>Partial data</t>
  </si>
  <si>
    <t>Rate</t>
  </si>
  <si>
    <t>Unempl. Av.</t>
  </si>
  <si>
    <t>Govt.</t>
  </si>
  <si>
    <t>Tenure+2year delay for more accurate attribution of results to policies</t>
  </si>
  <si>
    <t>ON ONE-YEAR DELAYED BASIS:</t>
  </si>
  <si>
    <t>ON TWO-YEAR DELAYED BASIS:</t>
  </si>
  <si>
    <t>President</t>
  </si>
  <si>
    <t>#</t>
  </si>
  <si>
    <t>y.</t>
  </si>
  <si>
    <t>Interpretation of unemployment scatter-charts:</t>
  </si>
  <si>
    <r>
      <t xml:space="preserve">Government spending is strongly correlated with unemployment - however, there is no evidence here to suggest a causal relationship </t>
    </r>
    <r>
      <rPr>
        <i/>
        <sz val="11"/>
        <rFont val="Arial"/>
        <family val="2"/>
      </rPr>
      <t>from high government spending leading to high unemployment</t>
    </r>
    <r>
      <rPr>
        <sz val="11"/>
        <rFont val="Arial"/>
        <family val="2"/>
      </rPr>
      <t>, or to suggest that reducing government spending can reduce unemployment. In fact, the graphs give some evidence of the contrary - within each data series (looking at the same president and the effects of his spending policy on unemployment over the following two years), it appears that government spending below 21% of GDP can increase unemployment, whereas government spending over 21% of GDP can decrease unemployment.</t>
    </r>
  </si>
  <si>
    <t>THIS DOCUMENT IS FROM taxcenterpolicy.org</t>
  </si>
  <si>
    <t>CALCULATED AS MEAN AVERAGE OF MONTHLY FIGURES (slightly flawed since months are not all the same length)</t>
  </si>
  <si>
    <t>GDP</t>
  </si>
  <si>
    <t>Sur/Def</t>
  </si>
  <si>
    <t>S/D / GDP</t>
  </si>
  <si>
    <t>GDP grow</t>
  </si>
  <si>
    <t>Employm.</t>
  </si>
  <si>
    <t>d Empl.</t>
  </si>
  <si>
    <t>F+E</t>
  </si>
  <si>
    <t>Comp.Defl</t>
  </si>
  <si>
    <t>Deflation</t>
  </si>
  <si>
    <t>G+K</t>
  </si>
  <si>
    <t>growth</t>
  </si>
  <si>
    <t>change</t>
  </si>
  <si>
    <t>proportion</t>
  </si>
  <si>
    <t>Stray dots at 17.5% tax / high 2nd differential of growth; are for Ronald Reagan's creative accounting in which he took foreign debt in order to feign "U.S. economic growth". The unusual boost to 2nd differential here is also largely accounted for by a massive reduction in oil prices across meaningful boundaries in the data.</t>
  </si>
  <si>
    <t>It would be interesting to see how the graphs look, after oil prices are normalised out of the growth figures…</t>
  </si>
  <si>
    <t>δ GDP</t>
  </si>
  <si>
    <t>FY2005$</t>
  </si>
  <si>
    <t>following</t>
  </si>
  <si>
    <t>year</t>
  </si>
  <si>
    <t>+ Budget</t>
  </si>
  <si>
    <t>Surplus</t>
  </si>
  <si>
    <t>δGDP growth</t>
  </si>
  <si>
    <t xml:space="preserve">OIL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</si>
</sst>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_);\(#,##0.0\)"/>
    <numFmt numFmtId="165" formatCode="#,##0.0000_);\(#,##0.0000\)"/>
    <numFmt numFmtId="166" formatCode="0.0_);\(0.0\)"/>
    <numFmt numFmtId="167" formatCode="0.0000_);\(0.0000\)"/>
    <numFmt numFmtId="168" formatCode="#,##0.0"/>
    <numFmt numFmtId="169" formatCode="#,##0.0000"/>
    <numFmt numFmtId="170" formatCode="[$-409]d\-mmm\-yy;@"/>
    <numFmt numFmtId="171" formatCode="0.0"/>
    <numFmt numFmtId="172" formatCode="0.000"/>
    <numFmt numFmtId="173" formatCode="0.00_ ;[Red]\-0.00\ "/>
    <numFmt numFmtId="174" formatCode="0.00_ ;\-0.00\ "/>
    <numFmt numFmtId="175" formatCode="0.0_ ;[Red]\-0.0\ "/>
    <numFmt numFmtId="176" formatCode="0.000_ ;[Red]\-0.000\ "/>
    <numFmt numFmtId="177" formatCode="#0.0"/>
    <numFmt numFmtId="178" formatCode="[$$-409]#,##0.00"/>
  </numFmts>
  <fonts count="21" x14ac:knownFonts="1">
    <font>
      <sz val="10"/>
      <name val="Arial"/>
    </font>
    <font>
      <sz val="12"/>
      <name val="Arial"/>
      <family val="2"/>
    </font>
    <font>
      <u/>
      <sz val="10"/>
      <color indexed="12"/>
      <name val="Arial"/>
      <family val="2"/>
    </font>
    <font>
      <sz val="9"/>
      <name val="Arial"/>
      <family val="2"/>
    </font>
    <font>
      <b/>
      <sz val="9"/>
      <name val="Arial"/>
      <family val="2"/>
    </font>
    <font>
      <b/>
      <sz val="10"/>
      <name val="Arial"/>
      <family val="2"/>
    </font>
    <font>
      <sz val="10"/>
      <name val="Arial"/>
      <family val="2"/>
    </font>
    <font>
      <sz val="10"/>
      <name val="MS Sans Serif"/>
      <family val="2"/>
    </font>
    <font>
      <sz val="9"/>
      <color indexed="81"/>
      <name val="Tahoma"/>
      <family val="2"/>
    </font>
    <font>
      <b/>
      <sz val="9"/>
      <color indexed="81"/>
      <name val="Tahoma"/>
      <family val="2"/>
    </font>
    <font>
      <sz val="10"/>
      <color indexed="8"/>
      <name val="Arial"/>
    </font>
    <font>
      <b/>
      <sz val="10"/>
      <color indexed="8"/>
      <name val="Arial"/>
    </font>
    <font>
      <b/>
      <sz val="12"/>
      <color indexed="8"/>
      <name val="Arial"/>
    </font>
    <font>
      <b/>
      <sz val="12"/>
      <name val="Arial"/>
      <family val="2"/>
    </font>
    <font>
      <sz val="11"/>
      <name val="Arial"/>
      <family val="2"/>
    </font>
    <font>
      <b/>
      <sz val="11"/>
      <name val="Arial"/>
      <family val="2"/>
    </font>
    <font>
      <i/>
      <sz val="11"/>
      <name val="Arial"/>
      <family val="2"/>
    </font>
    <font>
      <sz val="10"/>
      <color rgb="FFFF0000"/>
      <name val="Arial"/>
      <family val="2"/>
    </font>
    <font>
      <sz val="10"/>
      <color theme="0" tint="-0.14999847407452621"/>
      <name val="Arial"/>
      <family val="2"/>
    </font>
    <font>
      <sz val="10"/>
      <color rgb="FF000000"/>
      <name val="Arial"/>
      <family val="2"/>
    </font>
    <font>
      <sz val="9"/>
      <color rgb="FF3E3E2D"/>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right/>
      <top style="double">
        <color indexed="8"/>
      </top>
      <bottom style="thin">
        <color indexed="8"/>
      </bottom>
      <diagonal/>
    </border>
    <border>
      <left/>
      <right/>
      <top/>
      <bottom style="thin">
        <color indexed="8"/>
      </bottom>
      <diagonal/>
    </border>
    <border>
      <left/>
      <right style="thin">
        <color indexed="8"/>
      </right>
      <top style="double">
        <color indexed="8"/>
      </top>
      <bottom/>
      <diagonal/>
    </border>
    <border>
      <left/>
      <right style="thin">
        <color indexed="8"/>
      </right>
      <top/>
      <bottom style="thin">
        <color indexed="8"/>
      </bottom>
      <diagonal/>
    </border>
    <border>
      <left style="thin">
        <color indexed="8"/>
      </left>
      <right/>
      <top style="double">
        <color indexed="8"/>
      </top>
      <bottom style="thin">
        <color indexed="8"/>
      </bottom>
      <diagonal/>
    </border>
    <border>
      <left style="thin">
        <color indexed="8"/>
      </left>
      <right/>
      <top/>
      <bottom style="thin">
        <color indexed="8"/>
      </bottom>
      <diagonal/>
    </border>
    <border>
      <left style="thick">
        <color indexed="8"/>
      </left>
      <right/>
      <top style="double">
        <color indexed="8"/>
      </top>
      <bottom style="thin">
        <color indexed="8"/>
      </bottom>
      <diagonal/>
    </border>
    <border>
      <left style="thick">
        <color indexed="8"/>
      </left>
      <right/>
      <top/>
      <bottom style="thin">
        <color indexed="8"/>
      </bottom>
      <diagonal/>
    </border>
    <border>
      <left style="thin">
        <color indexed="8"/>
      </left>
      <right/>
      <top/>
      <bottom/>
      <diagonal/>
    </border>
    <border>
      <left/>
      <right/>
      <top style="thin">
        <color indexed="8"/>
      </top>
      <bottom/>
      <diagonal/>
    </border>
    <border>
      <left style="thick">
        <color indexed="8"/>
      </left>
      <right/>
      <top/>
      <bottom/>
      <diagonal/>
    </border>
    <border>
      <left style="thin">
        <color indexed="8"/>
      </left>
      <right style="thick">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5">
    <xf numFmtId="0" fontId="0" fillId="0" borderId="0"/>
    <xf numFmtId="0" fontId="2" fillId="0" borderId="0" applyNumberFormat="0" applyFill="0" applyBorder="0" applyAlignment="0" applyProtection="0">
      <alignment vertical="top"/>
      <protection locked="0"/>
    </xf>
    <xf numFmtId="0" fontId="7" fillId="0" borderId="0"/>
    <xf numFmtId="0" fontId="1" fillId="0" borderId="0"/>
    <xf numFmtId="0" fontId="1" fillId="0" borderId="0"/>
  </cellStyleXfs>
  <cellXfs count="160">
    <xf numFmtId="0" fontId="0" fillId="0" borderId="0" xfId="0"/>
    <xf numFmtId="0" fontId="1" fillId="0" borderId="0" xfId="3"/>
    <xf numFmtId="0" fontId="1" fillId="0" borderId="0" xfId="3" applyFont="1" applyProtection="1"/>
    <xf numFmtId="0" fontId="1" fillId="0" borderId="0" xfId="3" applyFont="1" applyAlignment="1" applyProtection="1">
      <alignment wrapText="1"/>
    </xf>
    <xf numFmtId="0" fontId="3" fillId="0" borderId="0" xfId="3" applyFont="1"/>
    <xf numFmtId="0" fontId="4" fillId="0" borderId="0" xfId="3" applyFont="1" applyAlignment="1" applyProtection="1">
      <alignment horizontal="centerContinuous"/>
    </xf>
    <xf numFmtId="0" fontId="3" fillId="0" borderId="0" xfId="3" applyFont="1" applyAlignment="1" applyProtection="1">
      <alignment horizontal="centerContinuous"/>
    </xf>
    <xf numFmtId="0" fontId="3" fillId="0" borderId="1" xfId="3" applyFont="1" applyBorder="1" applyAlignment="1" applyProtection="1">
      <alignment horizontal="centerContinuous" wrapText="1"/>
    </xf>
    <xf numFmtId="0" fontId="3" fillId="0" borderId="2" xfId="3" applyFont="1" applyBorder="1" applyAlignment="1" applyProtection="1">
      <alignment horizontal="center" wrapText="1"/>
    </xf>
    <xf numFmtId="0" fontId="6" fillId="0" borderId="0" xfId="3" applyFont="1" applyAlignment="1" applyProtection="1">
      <alignment horizontal="centerContinuous"/>
    </xf>
    <xf numFmtId="0" fontId="3" fillId="0" borderId="3" xfId="3" applyFont="1" applyBorder="1" applyProtection="1"/>
    <xf numFmtId="0" fontId="3" fillId="0" borderId="4" xfId="3" applyFont="1" applyBorder="1" applyAlignment="1" applyProtection="1">
      <alignment horizontal="center" wrapText="1"/>
    </xf>
    <xf numFmtId="0" fontId="3" fillId="0" borderId="5" xfId="3" applyFont="1" applyBorder="1" applyAlignment="1" applyProtection="1">
      <alignment horizontal="center" wrapText="1"/>
    </xf>
    <xf numFmtId="0" fontId="3" fillId="0" borderId="6" xfId="3" applyFont="1" applyBorder="1" applyAlignment="1" applyProtection="1">
      <alignment horizontal="center" wrapText="1"/>
    </xf>
    <xf numFmtId="0" fontId="3" fillId="0" borderId="7" xfId="3" applyFont="1" applyBorder="1" applyAlignment="1" applyProtection="1">
      <alignment horizontal="centerContinuous" wrapText="1"/>
    </xf>
    <xf numFmtId="0" fontId="3" fillId="0" borderId="8" xfId="3" applyFont="1" applyBorder="1" applyAlignment="1" applyProtection="1">
      <alignment horizontal="center" wrapText="1"/>
    </xf>
    <xf numFmtId="0" fontId="1" fillId="0" borderId="0" xfId="3" applyAlignment="1"/>
    <xf numFmtId="0" fontId="6" fillId="0" borderId="0" xfId="0" applyFont="1" applyAlignment="1" applyProtection="1">
      <alignment horizontal="center"/>
      <protection locked="0"/>
    </xf>
    <xf numFmtId="0" fontId="1" fillId="0" borderId="0" xfId="3" applyFont="1" applyAlignment="1" applyProtection="1">
      <protection locked="0"/>
    </xf>
    <xf numFmtId="0" fontId="1" fillId="0" borderId="0" xfId="3" applyAlignment="1" applyProtection="1">
      <protection locked="0"/>
    </xf>
    <xf numFmtId="0" fontId="3" fillId="0" borderId="0" xfId="3" applyFont="1" applyAlignment="1" applyProtection="1">
      <protection locked="0"/>
    </xf>
    <xf numFmtId="0" fontId="3" fillId="0" borderId="0" xfId="3" applyFont="1" applyAlignment="1">
      <alignment horizontal="centerContinuous"/>
    </xf>
    <xf numFmtId="0" fontId="4" fillId="0" borderId="0" xfId="3" applyFont="1" applyAlignment="1">
      <alignment horizontal="centerContinuous"/>
    </xf>
    <xf numFmtId="0" fontId="5" fillId="0" borderId="0" xfId="3" applyFont="1" applyAlignment="1">
      <alignment horizontal="centerContinuous"/>
    </xf>
    <xf numFmtId="168" fontId="6" fillId="0" borderId="9" xfId="0" applyNumberFormat="1" applyFont="1" applyBorder="1" applyAlignment="1" applyProtection="1">
      <alignment horizontal="right" wrapText="1"/>
    </xf>
    <xf numFmtId="166" fontId="6" fillId="0" borderId="10" xfId="0" applyNumberFormat="1" applyFont="1" applyBorder="1" applyAlignment="1" applyProtection="1">
      <alignment horizontal="right"/>
      <protection locked="0"/>
    </xf>
    <xf numFmtId="167" fontId="6" fillId="0" borderId="10" xfId="0" applyNumberFormat="1" applyFont="1" applyBorder="1" applyAlignment="1" applyProtection="1">
      <alignment horizontal="center"/>
      <protection locked="0"/>
    </xf>
    <xf numFmtId="166" fontId="6" fillId="0" borderId="0" xfId="0" applyNumberFormat="1" applyFont="1" applyBorder="1" applyAlignment="1" applyProtection="1">
      <alignment horizontal="right"/>
      <protection locked="0"/>
    </xf>
    <xf numFmtId="167" fontId="6" fillId="0" borderId="0" xfId="0" applyNumberFormat="1" applyFont="1" applyBorder="1" applyAlignment="1" applyProtection="1">
      <alignment horizontal="center"/>
      <protection locked="0"/>
    </xf>
    <xf numFmtId="164" fontId="3" fillId="0" borderId="0" xfId="3" applyNumberFormat="1" applyFont="1" applyBorder="1" applyAlignment="1" applyProtection="1">
      <alignment horizontal="center"/>
      <protection locked="0"/>
    </xf>
    <xf numFmtId="165" fontId="3" fillId="0" borderId="0" xfId="3" applyNumberFormat="1" applyFont="1" applyBorder="1" applyAlignment="1" applyProtection="1">
      <alignment horizontal="center"/>
      <protection locked="0"/>
    </xf>
    <xf numFmtId="168" fontId="6" fillId="0" borderId="0" xfId="0" applyNumberFormat="1" applyFont="1" applyBorder="1" applyAlignment="1" applyProtection="1">
      <alignment horizontal="right" wrapText="1"/>
    </xf>
    <xf numFmtId="168" fontId="6" fillId="0" borderId="11" xfId="0" applyNumberFormat="1" applyFont="1" applyBorder="1" applyAlignment="1" applyProtection="1">
      <alignment horizontal="right" wrapText="1"/>
    </xf>
    <xf numFmtId="169" fontId="6" fillId="0" borderId="12" xfId="0" applyNumberFormat="1" applyFont="1" applyBorder="1" applyAlignment="1" applyProtection="1">
      <alignment horizontal="right" wrapText="1"/>
    </xf>
    <xf numFmtId="0" fontId="5" fillId="0" borderId="0" xfId="0" applyFont="1" applyAlignment="1" applyProtection="1">
      <alignment horizontal="center"/>
      <protection locked="0"/>
    </xf>
    <xf numFmtId="170" fontId="4" fillId="0" borderId="0" xfId="4" applyNumberFormat="1" applyFont="1" applyAlignment="1">
      <alignment horizontal="left"/>
    </xf>
    <xf numFmtId="0" fontId="3" fillId="0" borderId="0" xfId="4" applyFont="1"/>
    <xf numFmtId="0" fontId="6" fillId="0" borderId="0" xfId="0" applyFont="1" applyBorder="1" applyAlignment="1" applyProtection="1">
      <alignment horizontal="center"/>
      <protection locked="0"/>
    </xf>
    <xf numFmtId="171" fontId="6" fillId="0" borderId="0" xfId="3" applyNumberFormat="1" applyFont="1"/>
    <xf numFmtId="171" fontId="6" fillId="0" borderId="0" xfId="3" applyNumberFormat="1" applyFont="1" applyAlignment="1"/>
    <xf numFmtId="171" fontId="6" fillId="0" borderId="0" xfId="3" applyNumberFormat="1" applyFont="1" applyAlignment="1" applyProtection="1">
      <protection locked="0"/>
    </xf>
    <xf numFmtId="0" fontId="5" fillId="0" borderId="0" xfId="3" applyFont="1"/>
    <xf numFmtId="0" fontId="6" fillId="0" borderId="0" xfId="3" applyFont="1"/>
    <xf numFmtId="0" fontId="6" fillId="0" borderId="0" xfId="3" applyNumberFormat="1" applyFont="1"/>
    <xf numFmtId="173" fontId="5" fillId="0" borderId="0" xfId="3" applyNumberFormat="1" applyFont="1" applyAlignment="1">
      <alignment horizontal="center"/>
    </xf>
    <xf numFmtId="173" fontId="6" fillId="0" borderId="0" xfId="3" applyNumberFormat="1" applyFont="1"/>
    <xf numFmtId="174" fontId="17" fillId="0" borderId="0" xfId="3" applyNumberFormat="1" applyFont="1"/>
    <xf numFmtId="173" fontId="5" fillId="0" borderId="0" xfId="3" applyNumberFormat="1" applyFont="1"/>
    <xf numFmtId="0" fontId="6" fillId="0" borderId="0" xfId="3" quotePrefix="1" applyFont="1" applyAlignment="1"/>
    <xf numFmtId="0" fontId="6" fillId="0" borderId="0" xfId="3" applyFont="1" applyAlignment="1"/>
    <xf numFmtId="0" fontId="6" fillId="0" borderId="0" xfId="3" applyNumberFormat="1" applyFont="1" applyAlignment="1"/>
    <xf numFmtId="0" fontId="5" fillId="0" borderId="0" xfId="3" applyFont="1" applyAlignment="1">
      <alignment horizontal="center"/>
    </xf>
    <xf numFmtId="173" fontId="6" fillId="0" borderId="0" xfId="3" applyNumberFormat="1" applyFont="1" applyAlignment="1"/>
    <xf numFmtId="174" fontId="17" fillId="0" borderId="0" xfId="3" applyNumberFormat="1" applyFont="1" applyAlignment="1"/>
    <xf numFmtId="0" fontId="18" fillId="0" borderId="0" xfId="3" applyFont="1" applyAlignment="1" applyProtection="1">
      <protection locked="0"/>
    </xf>
    <xf numFmtId="171" fontId="19" fillId="0" borderId="0" xfId="0" applyNumberFormat="1" applyFont="1"/>
    <xf numFmtId="0" fontId="6" fillId="0" borderId="0" xfId="3" applyNumberFormat="1" applyFont="1" applyAlignment="1" applyProtection="1">
      <protection locked="0"/>
    </xf>
    <xf numFmtId="0" fontId="6" fillId="0" borderId="0" xfId="3" applyFont="1" applyAlignment="1" applyProtection="1">
      <protection locked="0"/>
    </xf>
    <xf numFmtId="173" fontId="5" fillId="0" borderId="0" xfId="3" applyNumberFormat="1" applyFont="1" applyAlignment="1" applyProtection="1">
      <alignment horizontal="center"/>
      <protection locked="0"/>
    </xf>
    <xf numFmtId="173" fontId="6" fillId="0" borderId="0" xfId="3" applyNumberFormat="1" applyFont="1" applyAlignment="1" applyProtection="1">
      <protection locked="0"/>
    </xf>
    <xf numFmtId="174" fontId="17" fillId="0" borderId="0" xfId="3" applyNumberFormat="1" applyFont="1" applyAlignment="1" applyProtection="1">
      <protection locked="0"/>
    </xf>
    <xf numFmtId="171" fontId="7" fillId="0" borderId="13" xfId="2" quotePrefix="1" applyNumberFormat="1" applyFont="1" applyBorder="1" applyAlignment="1" applyProtection="1">
      <alignment horizontal="right"/>
      <protection locked="0"/>
    </xf>
    <xf numFmtId="173" fontId="6" fillId="0" borderId="0" xfId="3" applyNumberFormat="1" applyFont="1" applyAlignment="1">
      <alignment horizontal="center"/>
    </xf>
    <xf numFmtId="1" fontId="5" fillId="0" borderId="0" xfId="3" applyNumberFormat="1" applyFont="1" applyAlignment="1">
      <alignment horizontal="center"/>
    </xf>
    <xf numFmtId="1" fontId="6" fillId="0" borderId="0" xfId="3" applyNumberFormat="1" applyFont="1" applyAlignment="1">
      <alignment horizontal="center"/>
    </xf>
    <xf numFmtId="1" fontId="5" fillId="0" borderId="0" xfId="3" applyNumberFormat="1" applyFont="1" applyAlignment="1" applyProtection="1">
      <alignment horizontal="center"/>
      <protection locked="0"/>
    </xf>
    <xf numFmtId="0" fontId="5" fillId="0" borderId="0" xfId="3" quotePrefix="1" applyFont="1" applyAlignment="1"/>
    <xf numFmtId="173" fontId="5" fillId="0" borderId="0" xfId="3" applyNumberFormat="1" applyFont="1" applyAlignment="1" applyProtection="1">
      <protection locked="0"/>
    </xf>
    <xf numFmtId="0" fontId="5" fillId="0" borderId="0" xfId="3" applyFont="1" applyAlignment="1" applyProtection="1">
      <protection locked="0"/>
    </xf>
    <xf numFmtId="175" fontId="6" fillId="0" borderId="0" xfId="3" applyNumberFormat="1" applyFont="1"/>
    <xf numFmtId="175" fontId="6" fillId="0" borderId="0" xfId="3" applyNumberFormat="1" applyFont="1" applyAlignment="1"/>
    <xf numFmtId="175" fontId="6" fillId="0" borderId="0" xfId="3" applyNumberFormat="1" applyFont="1" applyAlignment="1" applyProtection="1">
      <protection locked="0"/>
    </xf>
    <xf numFmtId="172" fontId="5" fillId="0" borderId="0" xfId="3" applyNumberFormat="1" applyFont="1"/>
    <xf numFmtId="172" fontId="5" fillId="0" borderId="0" xfId="3" quotePrefix="1" applyNumberFormat="1" applyFont="1" applyAlignment="1"/>
    <xf numFmtId="172" fontId="5" fillId="0" borderId="0" xfId="3" applyNumberFormat="1" applyFont="1" applyAlignment="1"/>
    <xf numFmtId="172" fontId="5" fillId="0" borderId="0" xfId="3" applyNumberFormat="1" applyFont="1" applyAlignment="1" applyProtection="1">
      <protection locked="0"/>
    </xf>
    <xf numFmtId="174" fontId="17" fillId="0" borderId="0" xfId="3" applyNumberFormat="1" applyFont="1" applyAlignment="1">
      <alignment horizontal="center"/>
    </xf>
    <xf numFmtId="175" fontId="6" fillId="0" borderId="0" xfId="3" applyNumberFormat="1" applyFont="1" applyAlignment="1">
      <alignment horizontal="center"/>
    </xf>
    <xf numFmtId="176" fontId="5" fillId="0" borderId="0" xfId="3" applyNumberFormat="1" applyFont="1"/>
    <xf numFmtId="176" fontId="5" fillId="0" borderId="0" xfId="3" applyNumberFormat="1" applyFont="1" applyAlignment="1"/>
    <xf numFmtId="176" fontId="5" fillId="0" borderId="0" xfId="3" applyNumberFormat="1" applyFont="1" applyAlignment="1" applyProtection="1">
      <protection locked="0"/>
    </xf>
    <xf numFmtId="177" fontId="10" fillId="0" borderId="0" xfId="0" applyNumberFormat="1" applyFont="1" applyAlignment="1">
      <alignment horizontal="right"/>
    </xf>
    <xf numFmtId="0" fontId="11" fillId="0" borderId="0" xfId="0" applyFont="1" applyAlignment="1">
      <alignment horizontal="left"/>
    </xf>
    <xf numFmtId="177" fontId="0" fillId="0" borderId="0" xfId="0" applyNumberFormat="1"/>
    <xf numFmtId="0" fontId="11" fillId="0" borderId="14" xfId="0" applyFont="1" applyBorder="1" applyAlignment="1">
      <alignment horizontal="center" wrapText="1"/>
    </xf>
    <xf numFmtId="0" fontId="11" fillId="0" borderId="0" xfId="0" applyFont="1" applyAlignment="1">
      <alignment horizontal="left" vertical="top" wrapText="1"/>
    </xf>
    <xf numFmtId="0" fontId="2" fillId="0" borderId="0" xfId="1" applyAlignment="1" applyProtection="1"/>
    <xf numFmtId="171" fontId="5" fillId="0" borderId="0" xfId="3" applyNumberFormat="1" applyFont="1" applyAlignment="1" applyProtection="1">
      <protection locked="0"/>
    </xf>
    <xf numFmtId="172" fontId="13" fillId="0" borderId="0" xfId="3" applyNumberFormat="1" applyFont="1" applyAlignment="1" applyProtection="1">
      <protection locked="0"/>
    </xf>
    <xf numFmtId="2" fontId="14" fillId="0" borderId="16" xfId="0" applyNumberFormat="1" applyFont="1" applyBorder="1"/>
    <xf numFmtId="172" fontId="14" fillId="0" borderId="16" xfId="3" applyNumberFormat="1" applyFont="1" applyBorder="1" applyAlignment="1"/>
    <xf numFmtId="1" fontId="14" fillId="0" borderId="17" xfId="3" applyNumberFormat="1" applyFont="1" applyBorder="1" applyAlignment="1">
      <alignment horizontal="center"/>
    </xf>
    <xf numFmtId="172" fontId="14" fillId="0" borderId="17" xfId="3" applyNumberFormat="1" applyFont="1" applyBorder="1" applyAlignment="1">
      <alignment horizontal="center"/>
    </xf>
    <xf numFmtId="172" fontId="14" fillId="0" borderId="16" xfId="3" applyNumberFormat="1" applyFont="1" applyBorder="1" applyAlignment="1">
      <alignment horizontal="center"/>
    </xf>
    <xf numFmtId="172" fontId="14" fillId="0" borderId="16" xfId="0" applyNumberFormat="1" applyFont="1" applyBorder="1" applyAlignment="1">
      <alignment horizontal="center"/>
    </xf>
    <xf numFmtId="1" fontId="14" fillId="0" borderId="17" xfId="3" applyNumberFormat="1" applyFont="1" applyBorder="1" applyAlignment="1" applyProtection="1">
      <alignment horizontal="center"/>
      <protection locked="0"/>
    </xf>
    <xf numFmtId="172" fontId="14" fillId="0" borderId="17" xfId="3" applyNumberFormat="1" applyFont="1" applyBorder="1" applyAlignment="1" applyProtection="1">
      <alignment horizontal="center"/>
      <protection locked="0"/>
    </xf>
    <xf numFmtId="172" fontId="14" fillId="0" borderId="16" xfId="3" applyNumberFormat="1" applyFont="1" applyBorder="1" applyAlignment="1" applyProtection="1">
      <alignment horizontal="center"/>
      <protection locked="0"/>
    </xf>
    <xf numFmtId="172" fontId="15" fillId="0" borderId="16" xfId="3" applyNumberFormat="1" applyFont="1" applyBorder="1" applyAlignment="1"/>
    <xf numFmtId="0" fontId="6" fillId="0" borderId="0" xfId="0" applyFont="1"/>
    <xf numFmtId="172" fontId="6" fillId="0" borderId="0" xfId="3" applyNumberFormat="1" applyFont="1" applyAlignment="1" applyProtection="1">
      <protection locked="0"/>
    </xf>
    <xf numFmtId="172" fontId="6" fillId="0" borderId="0" xfId="3" applyNumberFormat="1" applyFont="1"/>
    <xf numFmtId="172" fontId="0" fillId="0" borderId="0" xfId="0" applyNumberFormat="1"/>
    <xf numFmtId="0" fontId="5" fillId="0" borderId="15" xfId="0" applyFont="1" applyBorder="1" applyAlignment="1">
      <alignment horizontal="center"/>
    </xf>
    <xf numFmtId="172" fontId="5" fillId="0" borderId="15" xfId="0" applyNumberFormat="1" applyFont="1" applyBorder="1" applyAlignment="1">
      <alignment horizontal="center"/>
    </xf>
    <xf numFmtId="0" fontId="0" fillId="0" borderId="15" xfId="0" applyBorder="1" applyAlignment="1">
      <alignment horizontal="center"/>
    </xf>
    <xf numFmtId="0" fontId="6" fillId="0" borderId="15" xfId="0" applyFont="1" applyBorder="1" applyAlignment="1">
      <alignment horizontal="center"/>
    </xf>
    <xf numFmtId="0" fontId="5" fillId="0" borderId="0" xfId="0" applyFont="1" applyBorder="1" applyAlignment="1"/>
    <xf numFmtId="172" fontId="5" fillId="0" borderId="0" xfId="0" applyNumberFormat="1" applyFont="1" applyBorder="1" applyAlignment="1"/>
    <xf numFmtId="0" fontId="0" fillId="0" borderId="0" xfId="0" applyAlignment="1"/>
    <xf numFmtId="0" fontId="6" fillId="0" borderId="0" xfId="0" applyFont="1" applyBorder="1" applyAlignment="1"/>
    <xf numFmtId="0" fontId="0" fillId="0" borderId="0" xfId="0" applyBorder="1" applyAlignment="1"/>
    <xf numFmtId="1" fontId="5" fillId="0" borderId="15" xfId="0" applyNumberFormat="1" applyFont="1" applyBorder="1" applyAlignment="1">
      <alignment horizontal="center"/>
    </xf>
    <xf numFmtId="1" fontId="0" fillId="0" borderId="0" xfId="0" applyNumberFormat="1"/>
    <xf numFmtId="0" fontId="6" fillId="0" borderId="0" xfId="0" applyNumberFormat="1" applyFont="1" applyAlignment="1" applyProtection="1">
      <alignment horizontal="center"/>
      <protection locked="0"/>
    </xf>
    <xf numFmtId="0" fontId="6" fillId="0" borderId="0" xfId="0" applyNumberFormat="1" applyFont="1" applyBorder="1" applyAlignment="1" applyProtection="1">
      <alignment horizontal="center"/>
      <protection locked="0"/>
    </xf>
    <xf numFmtId="172" fontId="15" fillId="0" borderId="16" xfId="3" applyNumberFormat="1" applyFont="1" applyBorder="1" applyAlignment="1">
      <alignment horizontal="center"/>
    </xf>
    <xf numFmtId="0" fontId="0" fillId="0" borderId="0" xfId="0"/>
    <xf numFmtId="176" fontId="6" fillId="0" borderId="0" xfId="3" applyNumberFormat="1" applyFont="1"/>
    <xf numFmtId="176" fontId="6" fillId="0" borderId="0" xfId="3" applyNumberFormat="1" applyFont="1" applyAlignment="1"/>
    <xf numFmtId="176" fontId="6" fillId="0" borderId="0" xfId="3" applyNumberFormat="1" applyFont="1" applyAlignment="1" applyProtection="1">
      <protection locked="0"/>
    </xf>
    <xf numFmtId="176" fontId="6" fillId="0" borderId="0" xfId="3" quotePrefix="1" applyNumberFormat="1" applyFont="1"/>
    <xf numFmtId="171" fontId="19" fillId="2" borderId="0" xfId="0" applyNumberFormat="1" applyFont="1" applyFill="1"/>
    <xf numFmtId="0" fontId="6" fillId="2" borderId="0" xfId="3" applyNumberFormat="1" applyFont="1" applyFill="1"/>
    <xf numFmtId="0" fontId="6" fillId="2" borderId="0" xfId="3" applyFont="1" applyFill="1" applyAlignment="1" applyProtection="1">
      <protection locked="0"/>
    </xf>
    <xf numFmtId="0" fontId="0" fillId="0" borderId="0" xfId="0"/>
    <xf numFmtId="0" fontId="1" fillId="0" borderId="0" xfId="3"/>
    <xf numFmtId="0" fontId="6" fillId="0" borderId="0" xfId="0" applyFont="1" applyAlignment="1" applyProtection="1">
      <alignment horizontal="center"/>
      <protection locked="0"/>
    </xf>
    <xf numFmtId="168" fontId="6" fillId="0" borderId="9" xfId="0" applyNumberFormat="1" applyFont="1" applyBorder="1" applyAlignment="1" applyProtection="1">
      <alignment horizontal="right" wrapText="1"/>
    </xf>
    <xf numFmtId="168" fontId="6" fillId="0" borderId="0" xfId="0" applyNumberFormat="1" applyFont="1" applyBorder="1" applyAlignment="1" applyProtection="1">
      <alignment horizontal="right" wrapText="1"/>
    </xf>
    <xf numFmtId="168" fontId="6" fillId="0" borderId="11" xfId="0" applyNumberFormat="1" applyFont="1" applyBorder="1" applyAlignment="1" applyProtection="1">
      <alignment horizontal="right" wrapText="1"/>
    </xf>
    <xf numFmtId="169" fontId="6" fillId="0" borderId="12" xfId="0" applyNumberFormat="1" applyFont="1" applyBorder="1" applyAlignment="1" applyProtection="1">
      <alignment horizontal="right" wrapText="1"/>
    </xf>
    <xf numFmtId="0" fontId="0" fillId="0" borderId="0" xfId="0"/>
    <xf numFmtId="0" fontId="11" fillId="0" borderId="0" xfId="0" applyFont="1" applyAlignment="1">
      <alignment horizontal="left"/>
    </xf>
    <xf numFmtId="177" fontId="10" fillId="0" borderId="0" xfId="0" applyNumberFormat="1" applyFont="1" applyAlignment="1">
      <alignment horizontal="right"/>
    </xf>
    <xf numFmtId="0" fontId="0" fillId="0" borderId="0" xfId="0"/>
    <xf numFmtId="172" fontId="5" fillId="0" borderId="0" xfId="0" applyNumberFormat="1" applyFont="1" applyBorder="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20" fillId="0" borderId="0" xfId="0" applyFont="1" applyFill="1" applyBorder="1" applyAlignment="1">
      <alignment horizontal="right" vertical="top" wrapText="1"/>
    </xf>
    <xf numFmtId="0" fontId="0" fillId="0" borderId="0" xfId="0" applyFill="1" applyBorder="1"/>
    <xf numFmtId="0" fontId="0" fillId="3" borderId="0" xfId="0" applyFill="1" applyBorder="1" applyAlignment="1">
      <alignment horizontal="center"/>
    </xf>
    <xf numFmtId="0" fontId="0" fillId="3" borderId="0" xfId="0" applyFill="1" applyBorder="1" applyAlignment="1"/>
    <xf numFmtId="0" fontId="0" fillId="3" borderId="18" xfId="0" applyFill="1" applyBorder="1" applyAlignment="1"/>
    <xf numFmtId="0" fontId="0" fillId="3" borderId="19" xfId="0" applyFill="1" applyBorder="1" applyAlignment="1"/>
    <xf numFmtId="0" fontId="0" fillId="3" borderId="20" xfId="0" applyFill="1" applyBorder="1" applyAlignment="1"/>
    <xf numFmtId="0" fontId="0" fillId="3" borderId="0" xfId="0" applyFill="1" applyBorder="1"/>
    <xf numFmtId="0" fontId="0" fillId="3" borderId="18" xfId="0" applyFill="1" applyBorder="1"/>
    <xf numFmtId="0" fontId="0" fillId="3" borderId="19" xfId="0" applyFill="1" applyBorder="1"/>
    <xf numFmtId="0" fontId="0" fillId="3" borderId="20" xfId="0" applyFill="1" applyBorder="1"/>
    <xf numFmtId="0" fontId="20" fillId="3" borderId="0" xfId="0" applyFont="1" applyFill="1" applyBorder="1" applyAlignment="1">
      <alignment horizontal="left" vertical="top" wrapText="1"/>
    </xf>
    <xf numFmtId="0" fontId="20" fillId="3" borderId="0" xfId="0" applyFont="1" applyFill="1" applyBorder="1" applyAlignment="1">
      <alignment horizontal="right" vertical="top" wrapText="1"/>
    </xf>
    <xf numFmtId="0" fontId="6" fillId="3" borderId="0" xfId="0" applyFont="1" applyFill="1" applyBorder="1"/>
    <xf numFmtId="178" fontId="20" fillId="0" borderId="0" xfId="0" applyNumberFormat="1" applyFont="1" applyFill="1" applyBorder="1" applyAlignment="1">
      <alignment horizontal="right" vertical="top" wrapText="1"/>
    </xf>
    <xf numFmtId="178" fontId="0" fillId="0" borderId="0" xfId="0" applyNumberFormat="1" applyFill="1" applyBorder="1"/>
    <xf numFmtId="0" fontId="10" fillId="0" borderId="0" xfId="0" applyFont="1" applyAlignment="1">
      <alignment horizontal="left" vertical="top" wrapText="1"/>
    </xf>
    <xf numFmtId="0" fontId="0" fillId="0" borderId="0" xfId="0"/>
    <xf numFmtId="0" fontId="10" fillId="0" borderId="0" xfId="0" applyFont="1" applyAlignment="1">
      <alignment horizontal="left"/>
    </xf>
    <xf numFmtId="0" fontId="12" fillId="0" borderId="0" xfId="0" applyFont="1" applyAlignment="1">
      <alignment horizontal="left"/>
    </xf>
    <xf numFmtId="0" fontId="11" fillId="0" borderId="0" xfId="0" applyFont="1" applyAlignment="1">
      <alignment horizontal="left" vertical="top" wrapText="1"/>
    </xf>
  </cellXfs>
  <cellStyles count="5">
    <cellStyle name="Hyperlink" xfId="1" builtinId="8"/>
    <cellStyle name="Normal" xfId="0" builtinId="0"/>
    <cellStyle name="Normal 2" xfId="2"/>
    <cellStyle name="Normal_hist01z3" xfId="3"/>
    <cellStyle name="Normal_hist07z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overall rate of taxation vs. annualised GDP growth,</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21762828304180096"/>
          <c:y val="2.1738949298004419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Graphs!$C$8:$C$14</c:f>
              <c:numCache>
                <c:formatCode>0.000</c:formatCode>
                <c:ptCount val="7"/>
                <c:pt idx="0">
                  <c:v>0.12839334930018031</c:v>
                </c:pt>
                <c:pt idx="1">
                  <c:v>0.16885384849033996</c:v>
                </c:pt>
                <c:pt idx="2">
                  <c:v>0.17525282908181486</c:v>
                </c:pt>
                <c:pt idx="3">
                  <c:v>0.17674631960836773</c:v>
                </c:pt>
                <c:pt idx="4">
                  <c:v>0.17618535748659769</c:v>
                </c:pt>
                <c:pt idx="5">
                  <c:v>0.1824660011293984</c:v>
                </c:pt>
                <c:pt idx="6">
                  <c:v>0.17504173520332431</c:v>
                </c:pt>
              </c:numCache>
            </c:numRef>
          </c:xVal>
          <c:yVal>
            <c:numRef>
              <c:f>Graphs!$E$8:$E$14</c:f>
              <c:numCache>
                <c:formatCode>0.000</c:formatCode>
                <c:ptCount val="7"/>
                <c:pt idx="0">
                  <c:v>0.12960129173188001</c:v>
                </c:pt>
                <c:pt idx="1">
                  <c:v>5.3535611394350001E-2</c:v>
                </c:pt>
                <c:pt idx="2">
                  <c:v>6.9356258870199999E-3</c:v>
                </c:pt>
                <c:pt idx="3">
                  <c:v>3.002635148419E-2</c:v>
                </c:pt>
                <c:pt idx="4">
                  <c:v>4.6229992650470002E-2</c:v>
                </c:pt>
                <c:pt idx="5">
                  <c:v>1.835976638941E-2</c:v>
                </c:pt>
                <c:pt idx="6">
                  <c:v>8.2484624226800002E-3</c:v>
                </c:pt>
              </c:numCache>
            </c:numRef>
          </c:yVal>
          <c:smooth val="0"/>
        </c:ser>
        <c:ser>
          <c:idx val="1"/>
          <c:order val="1"/>
          <c:tx>
            <c:v>1977–2008</c:v>
          </c:tx>
          <c:spPr>
            <a:ln w="28575">
              <a:noFill/>
            </a:ln>
          </c:spPr>
          <c:marker>
            <c:symbol val="diamond"/>
            <c:size val="5"/>
            <c:spPr>
              <a:solidFill>
                <a:schemeClr val="tx1"/>
              </a:solidFill>
              <a:ln>
                <a:solidFill>
                  <a:schemeClr val="tx1"/>
                </a:solidFill>
              </a:ln>
            </c:spPr>
          </c:marker>
          <c:trendline>
            <c:trendlineType val="poly"/>
            <c:order val="3"/>
            <c:dispRSqr val="1"/>
            <c:dispEq val="0"/>
            <c:trendlineLbl>
              <c:layout/>
              <c:numFmt formatCode="General" sourceLinked="0"/>
            </c:trendlineLbl>
          </c:trendline>
          <c:xVal>
            <c:numRef>
              <c:f>Graphs!$C$15:$C$20</c:f>
              <c:numCache>
                <c:formatCode>0.000</c:formatCode>
                <c:ptCount val="6"/>
                <c:pt idx="0">
                  <c:v>0.18381573076094734</c:v>
                </c:pt>
                <c:pt idx="1">
                  <c:v>0.18149516350962006</c:v>
                </c:pt>
                <c:pt idx="2">
                  <c:v>0.17912567005463353</c:v>
                </c:pt>
                <c:pt idx="3">
                  <c:v>0.19119500050629576</c:v>
                </c:pt>
                <c:pt idx="4">
                  <c:v>0.17614480537150423</c:v>
                </c:pt>
                <c:pt idx="5">
                  <c:v>0.150782310653026</c:v>
                </c:pt>
              </c:numCache>
            </c:numRef>
          </c:xVal>
          <c:yVal>
            <c:numRef>
              <c:f>Graphs!$E$15:$E$20</c:f>
              <c:numCache>
                <c:formatCode>0.000</c:formatCode>
                <c:ptCount val="6"/>
                <c:pt idx="0">
                  <c:v>3.088074246796E-2</c:v>
                </c:pt>
                <c:pt idx="1">
                  <c:v>2.7110344211009999E-2</c:v>
                </c:pt>
                <c:pt idx="2">
                  <c:v>1.8275433406549999E-2</c:v>
                </c:pt>
                <c:pt idx="3">
                  <c:v>3.6820983739790002E-2</c:v>
                </c:pt>
                <c:pt idx="4">
                  <c:v>1.9254499880200001E-2</c:v>
                </c:pt>
                <c:pt idx="5">
                  <c:v>-2.1900161988309685E-3</c:v>
                </c:pt>
              </c:numCache>
            </c:numRef>
          </c:yVal>
          <c:smooth val="0"/>
        </c:ser>
        <c:dLbls>
          <c:showLegendKey val="0"/>
          <c:showVal val="0"/>
          <c:showCatName val="0"/>
          <c:showSerName val="0"/>
          <c:showPercent val="0"/>
          <c:showBubbleSize val="0"/>
        </c:dLbls>
        <c:axId val="47885696"/>
        <c:axId val="47883392"/>
      </c:scatterChart>
      <c:valAx>
        <c:axId val="47885696"/>
        <c:scaling>
          <c:orientation val="minMax"/>
          <c:max val="0.2"/>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rot="0" vert="horz"/>
          <a:lstStyle/>
          <a:p>
            <a:pPr>
              <a:defRPr sz="900" b="0" i="0" u="none" strike="noStrike" baseline="0">
                <a:solidFill>
                  <a:srgbClr val="000000"/>
                </a:solidFill>
                <a:latin typeface="HelveticaNeueLT Std"/>
                <a:ea typeface="HelveticaNeueLT Std"/>
                <a:cs typeface="HelveticaNeueLT Std"/>
              </a:defRPr>
            </a:pPr>
            <a:endParaRPr lang="en-US"/>
          </a:p>
        </c:txPr>
        <c:crossAx val="47883392"/>
        <c:crosses val="autoZero"/>
        <c:crossBetween val="midCat"/>
        <c:majorUnit val="5.000000000000001E-3"/>
        <c:minorUnit val="2.5000000000000005E-3"/>
      </c:valAx>
      <c:valAx>
        <c:axId val="47883392"/>
        <c:scaling>
          <c:orientation val="minMax"/>
          <c:max val="5.000000000000001E-2"/>
          <c:min val="0"/>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a:lstStyle/>
          <a:p>
            <a:pPr>
              <a:defRPr sz="900" b="0" i="0" baseline="0">
                <a:latin typeface="HelveticaNeueLT Std" pitchFamily="34" charset="0"/>
              </a:defRPr>
            </a:pPr>
            <a:endParaRPr lang="en-US"/>
          </a:p>
        </c:txPr>
        <c:crossAx val="47885696"/>
        <c:crosses val="autoZero"/>
        <c:crossBetween val="midCat"/>
        <c:majorUnit val="1.0000000000000002E-2"/>
        <c:minorUnit val="5.000000000000001E-3"/>
      </c:valAx>
    </c:plotArea>
    <c:legend>
      <c:legendPos val="r"/>
      <c:layout>
        <c:manualLayout>
          <c:xMode val="edge"/>
          <c:yMode val="edge"/>
          <c:x val="0.82294650249255752"/>
          <c:y val="0.35558666277826384"/>
          <c:w val="0.16958868396483995"/>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overall rate of taxation vs. </a:t>
            </a:r>
            <a:r>
              <a:rPr lang="el-GR" sz="1000" baseline="0">
                <a:latin typeface="HelveticaNeueLT Std" pitchFamily="34" charset="0"/>
              </a:rPr>
              <a:t>δ </a:t>
            </a:r>
            <a:r>
              <a:rPr lang="en-GB" sz="1000" baseline="0">
                <a:latin typeface="HelveticaNeueLT Std" pitchFamily="34" charset="0"/>
              </a:rPr>
              <a:t>GDP growth 1-2 years later,</a:t>
            </a:r>
            <a:br>
              <a:rPr lang="en-GB" sz="1000" baseline="0">
                <a:latin typeface="HelveticaNeueLT Std" pitchFamily="34" charset="0"/>
              </a:rPr>
            </a:br>
            <a:r>
              <a:rPr lang="en-GB" sz="1000" b="1" i="0" u="none" strike="noStrike" baseline="0" smtClean="0">
                <a:latin typeface="HelveticaNeueLT Std" pitchFamily="34" charset="0"/>
              </a:rPr>
              <a:t>1940–2010, by U.S. President</a:t>
            </a:r>
            <a:endParaRPr lang="en-GB" sz="1000" baseline="0">
              <a:latin typeface="HelveticaNeueLT Std" pitchFamily="34" charset="0"/>
            </a:endParaRPr>
          </a:p>
        </c:rich>
      </c:tx>
      <c:layout>
        <c:manualLayout>
          <c:xMode val="edge"/>
          <c:yMode val="edge"/>
          <c:x val="0.15267226890756302"/>
          <c:y val="2.1738949298004419E-3"/>
        </c:manualLayout>
      </c:layout>
      <c:overlay val="1"/>
      <c:spPr>
        <a:noFill/>
      </c:spPr>
    </c:title>
    <c:autoTitleDeleted val="0"/>
    <c:plotArea>
      <c:layout>
        <c:manualLayout>
          <c:layoutTarget val="inner"/>
          <c:xMode val="edge"/>
          <c:yMode val="edge"/>
          <c:x val="8.8371986678291992E-2"/>
          <c:y val="4.2670441787145907E-2"/>
          <c:w val="0.8045229052250823"/>
          <c:h val="0.91465911642570819"/>
        </c:manualLayout>
      </c:layout>
      <c:scatterChart>
        <c:scatterStyle val="lineMarker"/>
        <c:varyColors val="0"/>
        <c:ser>
          <c:idx val="0"/>
          <c:order val="0"/>
          <c:tx>
            <c:v>δ GDP growth 1y.</c:v>
          </c:tx>
          <c:spPr>
            <a:ln w="28575">
              <a:noFill/>
            </a:ln>
          </c:spPr>
          <c:xVal>
            <c:numRef>
              <c:f>Graphs!$C$8:$C$20</c:f>
              <c:numCache>
                <c:formatCode>0.000</c:formatCode>
                <c:ptCount val="13"/>
                <c:pt idx="0">
                  <c:v>0.12839334930018031</c:v>
                </c:pt>
                <c:pt idx="1">
                  <c:v>0.16885384849033996</c:v>
                </c:pt>
                <c:pt idx="2">
                  <c:v>0.17525282908181486</c:v>
                </c:pt>
                <c:pt idx="3">
                  <c:v>0.17674631960836773</c:v>
                </c:pt>
                <c:pt idx="4">
                  <c:v>0.17618535748659769</c:v>
                </c:pt>
                <c:pt idx="5">
                  <c:v>0.1824660011293984</c:v>
                </c:pt>
                <c:pt idx="6">
                  <c:v>0.17504173520332431</c:v>
                </c:pt>
                <c:pt idx="7">
                  <c:v>0.18381573076094734</c:v>
                </c:pt>
                <c:pt idx="8">
                  <c:v>0.18149516350962006</c:v>
                </c:pt>
                <c:pt idx="9">
                  <c:v>0.17912567005463353</c:v>
                </c:pt>
                <c:pt idx="10">
                  <c:v>0.19119500050629576</c:v>
                </c:pt>
                <c:pt idx="11">
                  <c:v>0.17614480537150423</c:v>
                </c:pt>
                <c:pt idx="12">
                  <c:v>0.150782310653026</c:v>
                </c:pt>
              </c:numCache>
            </c:numRef>
          </c:xVal>
          <c:yVal>
            <c:numRef>
              <c:f>Graphs!$L$8:$L$20</c:f>
              <c:numCache>
                <c:formatCode>0.000</c:formatCode>
                <c:ptCount val="13"/>
                <c:pt idx="0">
                  <c:v>-6.0676500960754054E-3</c:v>
                </c:pt>
                <c:pt idx="1">
                  <c:v>-2.5286965742444455E-2</c:v>
                </c:pt>
                <c:pt idx="2">
                  <c:v>-2.5436692332661964E-3</c:v>
                </c:pt>
                <c:pt idx="3">
                  <c:v>3.3281900409535131E-2</c:v>
                </c:pt>
                <c:pt idx="4">
                  <c:v>-1.717525917989448E-2</c:v>
                </c:pt>
                <c:pt idx="5">
                  <c:v>-7.5818842255635475E-3</c:v>
                </c:pt>
                <c:pt idx="6">
                  <c:v>2.960923098196884E-2</c:v>
                </c:pt>
                <c:pt idx="7">
                  <c:v>-9.4117407273879086E-3</c:v>
                </c:pt>
                <c:pt idx="8">
                  <c:v>-9.5604378085271148E-3</c:v>
                </c:pt>
                <c:pt idx="9">
                  <c:v>-3.1052014962906528E-3</c:v>
                </c:pt>
                <c:pt idx="10">
                  <c:v>-1.847258346535393E-2</c:v>
                </c:pt>
                <c:pt idx="11">
                  <c:v>-1.6475153157458285E-2</c:v>
                </c:pt>
              </c:numCache>
            </c:numRef>
          </c:yVal>
          <c:smooth val="0"/>
        </c:ser>
        <c:ser>
          <c:idx val="1"/>
          <c:order val="1"/>
          <c:tx>
            <c:v>δ GDP growth 2y.</c:v>
          </c:tx>
          <c:spPr>
            <a:ln w="28575">
              <a:noFill/>
            </a:ln>
          </c:spPr>
          <c:xVal>
            <c:numRef>
              <c:f>Graphs!$C$8:$C$20</c:f>
              <c:numCache>
                <c:formatCode>0.000</c:formatCode>
                <c:ptCount val="13"/>
                <c:pt idx="0">
                  <c:v>0.12839334930018031</c:v>
                </c:pt>
                <c:pt idx="1">
                  <c:v>0.16885384849033996</c:v>
                </c:pt>
                <c:pt idx="2">
                  <c:v>0.17525282908181486</c:v>
                </c:pt>
                <c:pt idx="3">
                  <c:v>0.17674631960836773</c:v>
                </c:pt>
                <c:pt idx="4">
                  <c:v>0.17618535748659769</c:v>
                </c:pt>
                <c:pt idx="5">
                  <c:v>0.1824660011293984</c:v>
                </c:pt>
                <c:pt idx="6">
                  <c:v>0.17504173520332431</c:v>
                </c:pt>
                <c:pt idx="7">
                  <c:v>0.18381573076094734</c:v>
                </c:pt>
                <c:pt idx="8">
                  <c:v>0.18149516350962006</c:v>
                </c:pt>
                <c:pt idx="9">
                  <c:v>0.17912567005463353</c:v>
                </c:pt>
                <c:pt idx="10">
                  <c:v>0.19119500050629576</c:v>
                </c:pt>
                <c:pt idx="11">
                  <c:v>0.17614480537150423</c:v>
                </c:pt>
                <c:pt idx="12">
                  <c:v>0.150782310653026</c:v>
                </c:pt>
              </c:numCache>
            </c:numRef>
          </c:xVal>
          <c:yVal>
            <c:numRef>
              <c:f>Graphs!$Q$8:$Q$20</c:f>
              <c:numCache>
                <c:formatCode>0.000</c:formatCode>
                <c:ptCount val="13"/>
                <c:pt idx="0">
                  <c:v>-1.6399359793605711E-2</c:v>
                </c:pt>
                <c:pt idx="1">
                  <c:v>-1.205811837826502E-2</c:v>
                </c:pt>
                <c:pt idx="2">
                  <c:v>5.1172708723057972E-3</c:v>
                </c:pt>
                <c:pt idx="3">
                  <c:v>1.6863655064863356E-2</c:v>
                </c:pt>
                <c:pt idx="4">
                  <c:v>-1.3793506863296997E-2</c:v>
                </c:pt>
                <c:pt idx="5">
                  <c:v>-2.5305888235833945E-3</c:v>
                </c:pt>
                <c:pt idx="6">
                  <c:v>2.635209419242255E-2</c:v>
                </c:pt>
                <c:pt idx="7">
                  <c:v>-1.3562158004854708E-2</c:v>
                </c:pt>
                <c:pt idx="8">
                  <c:v>-4.9654499042403617E-3</c:v>
                </c:pt>
                <c:pt idx="9">
                  <c:v>-4.9778995030512647E-4</c:v>
                </c:pt>
                <c:pt idx="10">
                  <c:v>-1.1060369421969789E-2</c:v>
                </c:pt>
                <c:pt idx="11">
                  <c:v>-9.0432457680998928E-3</c:v>
                </c:pt>
              </c:numCache>
            </c:numRef>
          </c:yVal>
          <c:smooth val="0"/>
        </c:ser>
        <c:dLbls>
          <c:showLegendKey val="0"/>
          <c:showVal val="0"/>
          <c:showCatName val="0"/>
          <c:showSerName val="0"/>
          <c:showPercent val="0"/>
          <c:showBubbleSize val="0"/>
        </c:dLbls>
        <c:axId val="103251264"/>
        <c:axId val="103718912"/>
      </c:scatterChart>
      <c:valAx>
        <c:axId val="103251264"/>
        <c:scaling>
          <c:orientation val="minMax"/>
          <c:max val="0.2"/>
          <c:min val="0.16000000000000003"/>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rot="0" vert="horz"/>
          <a:lstStyle/>
          <a:p>
            <a:pPr>
              <a:defRPr sz="900" b="0" i="0" u="none" strike="noStrike" baseline="0">
                <a:solidFill>
                  <a:srgbClr val="000000"/>
                </a:solidFill>
                <a:latin typeface="HelveticaNeueLT Std"/>
                <a:ea typeface="HelveticaNeueLT Std"/>
                <a:cs typeface="HelveticaNeueLT Std"/>
              </a:defRPr>
            </a:pPr>
            <a:endParaRPr lang="en-US"/>
          </a:p>
        </c:txPr>
        <c:crossAx val="103718912"/>
        <c:crosses val="autoZero"/>
        <c:crossBetween val="midCat"/>
        <c:majorUnit val="5.000000000000001E-3"/>
        <c:minorUnit val="2.5000000000000005E-3"/>
      </c:valAx>
      <c:valAx>
        <c:axId val="103718912"/>
        <c:scaling>
          <c:orientation val="minMax"/>
          <c:max val="4.0000000000000008E-2"/>
          <c:min val="-3.0000000000000006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a:lstStyle/>
          <a:p>
            <a:pPr>
              <a:defRPr sz="900" b="0" i="0" baseline="0">
                <a:latin typeface="HelveticaNeueLT Std" pitchFamily="34" charset="0"/>
              </a:defRPr>
            </a:pPr>
            <a:endParaRPr lang="en-US"/>
          </a:p>
        </c:txPr>
        <c:crossAx val="103251264"/>
        <c:crosses val="autoZero"/>
        <c:crossBetween val="midCat"/>
        <c:majorUnit val="1.0000000000000002E-2"/>
        <c:minorUnit val="5.000000000000001E-3"/>
      </c:valAx>
    </c:plotArea>
    <c:legend>
      <c:legendPos val="r"/>
      <c:layout>
        <c:manualLayout>
          <c:xMode val="edge"/>
          <c:yMode val="edge"/>
          <c:x val="0.82294642581442035"/>
          <c:y val="0.35558666277826384"/>
          <c:w val="0.17705357418557974"/>
          <c:h val="0.11562610229276896"/>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overall rate of taxation vs. </a:t>
            </a:r>
            <a:r>
              <a:rPr lang="el-GR" sz="1000" baseline="0">
                <a:latin typeface="HelveticaNeueLT Std" pitchFamily="34" charset="0"/>
              </a:rPr>
              <a:t>δ </a:t>
            </a:r>
            <a:r>
              <a:rPr lang="en-GB" sz="1000" baseline="0">
                <a:latin typeface="HelveticaNeueLT Std" pitchFamily="34" charset="0"/>
              </a:rPr>
              <a:t>GDP growth 1-2 years later,</a:t>
            </a:r>
            <a:br>
              <a:rPr lang="en-GB" sz="1000" baseline="0">
                <a:latin typeface="HelveticaNeueLT Std" pitchFamily="34" charset="0"/>
              </a:rPr>
            </a:br>
            <a:r>
              <a:rPr lang="en-GB" sz="1000" b="1" i="0" u="none" strike="noStrike" baseline="0" smtClean="0">
                <a:latin typeface="HelveticaNeueLT Std" pitchFamily="34" charset="0"/>
              </a:rPr>
              <a:t>1975–2008, by U.S. President</a:t>
            </a:r>
            <a:endParaRPr lang="en-GB" sz="1000" baseline="0">
              <a:latin typeface="HelveticaNeueLT Std" pitchFamily="34" charset="0"/>
            </a:endParaRPr>
          </a:p>
        </c:rich>
      </c:tx>
      <c:layout>
        <c:manualLayout>
          <c:xMode val="edge"/>
          <c:yMode val="edge"/>
          <c:x val="0.15267226890756302"/>
          <c:y val="2.1738949298004419E-3"/>
        </c:manualLayout>
      </c:layout>
      <c:overlay val="1"/>
      <c:spPr>
        <a:noFill/>
      </c:spPr>
    </c:title>
    <c:autoTitleDeleted val="0"/>
    <c:plotArea>
      <c:layout>
        <c:manualLayout>
          <c:layoutTarget val="inner"/>
          <c:xMode val="edge"/>
          <c:yMode val="edge"/>
          <c:x val="8.8371986678291992E-2"/>
          <c:y val="4.2670441787145907E-2"/>
          <c:w val="0.8045229052250823"/>
          <c:h val="0.91465911642570819"/>
        </c:manualLayout>
      </c:layout>
      <c:scatterChart>
        <c:scatterStyle val="lineMarker"/>
        <c:varyColors val="0"/>
        <c:ser>
          <c:idx val="0"/>
          <c:order val="0"/>
          <c:tx>
            <c:v>δ GDP growth 1y.</c:v>
          </c:tx>
          <c:spPr>
            <a:ln w="28575">
              <a:noFill/>
            </a:ln>
          </c:spPr>
          <c:xVal>
            <c:numRef>
              <c:f>Graphs!$C$12:$C$19</c:f>
              <c:numCache>
                <c:formatCode>0.000</c:formatCode>
                <c:ptCount val="8"/>
                <c:pt idx="0">
                  <c:v>0.17618535748659769</c:v>
                </c:pt>
                <c:pt idx="1">
                  <c:v>0.1824660011293984</c:v>
                </c:pt>
                <c:pt idx="2">
                  <c:v>0.17504173520332431</c:v>
                </c:pt>
                <c:pt idx="3">
                  <c:v>0.18381573076094734</c:v>
                </c:pt>
                <c:pt idx="4">
                  <c:v>0.18149516350962006</c:v>
                </c:pt>
                <c:pt idx="5">
                  <c:v>0.17912567005463353</c:v>
                </c:pt>
                <c:pt idx="6">
                  <c:v>0.19119500050629576</c:v>
                </c:pt>
                <c:pt idx="7">
                  <c:v>0.17614480537150423</c:v>
                </c:pt>
              </c:numCache>
            </c:numRef>
          </c:xVal>
          <c:yVal>
            <c:numRef>
              <c:f>Graphs!$L$12:$L$19</c:f>
              <c:numCache>
                <c:formatCode>0.000</c:formatCode>
                <c:ptCount val="8"/>
                <c:pt idx="0">
                  <c:v>-1.717525917989448E-2</c:v>
                </c:pt>
                <c:pt idx="1">
                  <c:v>-7.5818842255635475E-3</c:v>
                </c:pt>
                <c:pt idx="2">
                  <c:v>2.960923098196884E-2</c:v>
                </c:pt>
                <c:pt idx="3">
                  <c:v>-9.4117407273879086E-3</c:v>
                </c:pt>
                <c:pt idx="4">
                  <c:v>-9.5604378085271148E-3</c:v>
                </c:pt>
                <c:pt idx="5">
                  <c:v>-3.1052014962906528E-3</c:v>
                </c:pt>
                <c:pt idx="6">
                  <c:v>-1.847258346535393E-2</c:v>
                </c:pt>
                <c:pt idx="7">
                  <c:v>-1.6475153157458285E-2</c:v>
                </c:pt>
              </c:numCache>
            </c:numRef>
          </c:yVal>
          <c:smooth val="0"/>
        </c:ser>
        <c:ser>
          <c:idx val="1"/>
          <c:order val="1"/>
          <c:tx>
            <c:v>δ GDP growth 2y.</c:v>
          </c:tx>
          <c:spPr>
            <a:ln w="28575">
              <a:noFill/>
            </a:ln>
          </c:spPr>
          <c:xVal>
            <c:numRef>
              <c:f>Graphs!$C$12:$C$19</c:f>
              <c:numCache>
                <c:formatCode>0.000</c:formatCode>
                <c:ptCount val="8"/>
                <c:pt idx="0">
                  <c:v>0.17618535748659769</c:v>
                </c:pt>
                <c:pt idx="1">
                  <c:v>0.1824660011293984</c:v>
                </c:pt>
                <c:pt idx="2">
                  <c:v>0.17504173520332431</c:v>
                </c:pt>
                <c:pt idx="3">
                  <c:v>0.18381573076094734</c:v>
                </c:pt>
                <c:pt idx="4">
                  <c:v>0.18149516350962006</c:v>
                </c:pt>
                <c:pt idx="5">
                  <c:v>0.17912567005463353</c:v>
                </c:pt>
                <c:pt idx="6">
                  <c:v>0.19119500050629576</c:v>
                </c:pt>
                <c:pt idx="7">
                  <c:v>0.17614480537150423</c:v>
                </c:pt>
              </c:numCache>
            </c:numRef>
          </c:xVal>
          <c:yVal>
            <c:numRef>
              <c:f>Graphs!$Q$12:$Q$19</c:f>
              <c:numCache>
                <c:formatCode>0.000</c:formatCode>
                <c:ptCount val="8"/>
                <c:pt idx="0">
                  <c:v>-1.3793506863296997E-2</c:v>
                </c:pt>
                <c:pt idx="1">
                  <c:v>-2.5305888235833945E-3</c:v>
                </c:pt>
                <c:pt idx="2">
                  <c:v>2.635209419242255E-2</c:v>
                </c:pt>
                <c:pt idx="3">
                  <c:v>-1.3562158004854708E-2</c:v>
                </c:pt>
                <c:pt idx="4">
                  <c:v>-4.9654499042403617E-3</c:v>
                </c:pt>
                <c:pt idx="5">
                  <c:v>-4.9778995030512647E-4</c:v>
                </c:pt>
                <c:pt idx="6">
                  <c:v>-1.1060369421969789E-2</c:v>
                </c:pt>
                <c:pt idx="7">
                  <c:v>-9.0432457680998928E-3</c:v>
                </c:pt>
              </c:numCache>
            </c:numRef>
          </c:yVal>
          <c:smooth val="0"/>
        </c:ser>
        <c:dLbls>
          <c:showLegendKey val="0"/>
          <c:showVal val="0"/>
          <c:showCatName val="0"/>
          <c:showSerName val="0"/>
          <c:showPercent val="0"/>
          <c:showBubbleSize val="0"/>
        </c:dLbls>
        <c:axId val="103720640"/>
        <c:axId val="103721216"/>
      </c:scatterChart>
      <c:valAx>
        <c:axId val="103720640"/>
        <c:scaling>
          <c:orientation val="minMax"/>
          <c:max val="0.2"/>
          <c:min val="0.16000000000000003"/>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rot="0" vert="horz"/>
          <a:lstStyle/>
          <a:p>
            <a:pPr>
              <a:defRPr sz="900" b="0" i="0" u="none" strike="noStrike" baseline="0">
                <a:solidFill>
                  <a:srgbClr val="000000"/>
                </a:solidFill>
                <a:latin typeface="HelveticaNeueLT Std"/>
                <a:ea typeface="HelveticaNeueLT Std"/>
                <a:cs typeface="HelveticaNeueLT Std"/>
              </a:defRPr>
            </a:pPr>
            <a:endParaRPr lang="en-US"/>
          </a:p>
        </c:txPr>
        <c:crossAx val="103721216"/>
        <c:crosses val="autoZero"/>
        <c:crossBetween val="midCat"/>
        <c:majorUnit val="5.000000000000001E-3"/>
        <c:minorUnit val="2.5000000000000005E-3"/>
      </c:valAx>
      <c:valAx>
        <c:axId val="103721216"/>
        <c:scaling>
          <c:orientation val="minMax"/>
          <c:max val="4.0000000000000008E-2"/>
          <c:min val="-3.0000000000000006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a:lstStyle/>
          <a:p>
            <a:pPr>
              <a:defRPr sz="900" b="0" i="0" baseline="0">
                <a:latin typeface="HelveticaNeueLT Std" pitchFamily="34" charset="0"/>
              </a:defRPr>
            </a:pPr>
            <a:endParaRPr lang="en-US"/>
          </a:p>
        </c:txPr>
        <c:crossAx val="103720640"/>
        <c:crosses val="autoZero"/>
        <c:crossBetween val="midCat"/>
        <c:majorUnit val="1.0000000000000002E-2"/>
        <c:minorUnit val="5.000000000000001E-3"/>
      </c:valAx>
    </c:plotArea>
    <c:legend>
      <c:legendPos val="r"/>
      <c:layout>
        <c:manualLayout>
          <c:xMode val="edge"/>
          <c:yMode val="edge"/>
          <c:x val="0.82294642581442035"/>
          <c:y val="0.35558666277826384"/>
          <c:w val="0.17705357418557974"/>
          <c:h val="0.11562610229276896"/>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u="sng" baseline="0">
                <a:latin typeface="HelveticaNeueLT Std" pitchFamily="34" charset="0"/>
              </a:defRPr>
            </a:pPr>
            <a:r>
              <a:rPr lang="en-GB" sz="1600" u="sng" baseline="0">
                <a:latin typeface="HelveticaNeueLT Std" pitchFamily="34" charset="0"/>
              </a:rPr>
              <a:t>Economic indicators 1950</a:t>
            </a:r>
            <a:r>
              <a:rPr lang="en-GB" sz="1600" b="1" i="0" u="sng" strike="noStrike" baseline="0" smtClean="0">
                <a:latin typeface="HelveticaNeueLT Std" pitchFamily="34" charset="0"/>
              </a:rPr>
              <a:t>—2011</a:t>
            </a:r>
            <a:endParaRPr lang="en-GB" sz="1600" u="sng" baseline="0">
              <a:latin typeface="HelveticaNeueLT Std" pitchFamily="34" charset="0"/>
            </a:endParaRPr>
          </a:p>
        </c:rich>
      </c:tx>
      <c:layout>
        <c:manualLayout>
          <c:xMode val="edge"/>
          <c:yMode val="edge"/>
          <c:x val="0.39311408880907428"/>
          <c:y val="2.8988775900499874E-2"/>
        </c:manualLayout>
      </c:layout>
      <c:overlay val="1"/>
    </c:title>
    <c:autoTitleDeleted val="0"/>
    <c:plotArea>
      <c:layout>
        <c:manualLayout>
          <c:layoutTarget val="inner"/>
          <c:xMode val="edge"/>
          <c:yMode val="edge"/>
          <c:x val="4.8070715298518717E-2"/>
          <c:y val="3.4271830886004113E-2"/>
          <c:w val="0.93197307233147586"/>
          <c:h val="0.93145633822799179"/>
        </c:manualLayout>
      </c:layout>
      <c:scatterChart>
        <c:scatterStyle val="smoothMarker"/>
        <c:varyColors val="0"/>
        <c:ser>
          <c:idx val="4"/>
          <c:order val="0"/>
          <c:tx>
            <c:v>GDP growth</c:v>
          </c:tx>
          <c:spPr>
            <a:ln>
              <a:solidFill>
                <a:srgbClr val="FFC000"/>
              </a:solidFill>
            </a:ln>
          </c:spPr>
          <c:marker>
            <c:symbol val="none"/>
          </c:marker>
          <c:xVal>
            <c:numRef>
              <c:f>'Further Graphs'!$A$4:$A$67</c:f>
              <c:numCache>
                <c:formatCode>General</c:formatCode>
                <c:ptCount val="64"/>
                <c:pt idx="0">
                  <c:v>1948.5</c:v>
                </c:pt>
                <c:pt idx="1">
                  <c:v>1949.5</c:v>
                </c:pt>
                <c:pt idx="2">
                  <c:v>1950.5</c:v>
                </c:pt>
                <c:pt idx="3">
                  <c:v>1951.5</c:v>
                </c:pt>
                <c:pt idx="4">
                  <c:v>1952.5</c:v>
                </c:pt>
                <c:pt idx="5">
                  <c:v>1953.5</c:v>
                </c:pt>
                <c:pt idx="6">
                  <c:v>1954.5</c:v>
                </c:pt>
                <c:pt idx="7">
                  <c:v>1955.5</c:v>
                </c:pt>
                <c:pt idx="8">
                  <c:v>1956.5</c:v>
                </c:pt>
                <c:pt idx="9">
                  <c:v>1957.5</c:v>
                </c:pt>
                <c:pt idx="10">
                  <c:v>1958.5</c:v>
                </c:pt>
                <c:pt idx="11">
                  <c:v>1959.5</c:v>
                </c:pt>
                <c:pt idx="12">
                  <c:v>1960.5</c:v>
                </c:pt>
                <c:pt idx="13">
                  <c:v>1961.5</c:v>
                </c:pt>
                <c:pt idx="14">
                  <c:v>1962.5</c:v>
                </c:pt>
                <c:pt idx="15">
                  <c:v>1963.5</c:v>
                </c:pt>
                <c:pt idx="16">
                  <c:v>1964.5</c:v>
                </c:pt>
                <c:pt idx="17">
                  <c:v>1965.5</c:v>
                </c:pt>
                <c:pt idx="18">
                  <c:v>1966.5</c:v>
                </c:pt>
                <c:pt idx="19">
                  <c:v>1967.5</c:v>
                </c:pt>
                <c:pt idx="20">
                  <c:v>1968.5</c:v>
                </c:pt>
                <c:pt idx="21">
                  <c:v>1969.5</c:v>
                </c:pt>
                <c:pt idx="22">
                  <c:v>1970.5</c:v>
                </c:pt>
                <c:pt idx="23">
                  <c:v>1971.5</c:v>
                </c:pt>
                <c:pt idx="24">
                  <c:v>1972.5</c:v>
                </c:pt>
                <c:pt idx="25">
                  <c:v>1973.5</c:v>
                </c:pt>
                <c:pt idx="26">
                  <c:v>1974.5</c:v>
                </c:pt>
                <c:pt idx="27">
                  <c:v>1975.5</c:v>
                </c:pt>
                <c:pt idx="28">
                  <c:v>1976.5</c:v>
                </c:pt>
                <c:pt idx="29">
                  <c:v>1977.5</c:v>
                </c:pt>
                <c:pt idx="30">
                  <c:v>1978.5</c:v>
                </c:pt>
                <c:pt idx="31">
                  <c:v>1979.5</c:v>
                </c:pt>
                <c:pt idx="32">
                  <c:v>1980.5</c:v>
                </c:pt>
                <c:pt idx="33">
                  <c:v>1981.5</c:v>
                </c:pt>
                <c:pt idx="34">
                  <c:v>1982.5</c:v>
                </c:pt>
                <c:pt idx="35">
                  <c:v>1983.5</c:v>
                </c:pt>
                <c:pt idx="36">
                  <c:v>1984.5</c:v>
                </c:pt>
                <c:pt idx="37">
                  <c:v>1985.5</c:v>
                </c:pt>
                <c:pt idx="38">
                  <c:v>1986.5</c:v>
                </c:pt>
                <c:pt idx="39">
                  <c:v>1987.5</c:v>
                </c:pt>
                <c:pt idx="40">
                  <c:v>1988.5</c:v>
                </c:pt>
                <c:pt idx="41">
                  <c:v>1989.5</c:v>
                </c:pt>
                <c:pt idx="42">
                  <c:v>1990.5</c:v>
                </c:pt>
                <c:pt idx="43">
                  <c:v>1991.5</c:v>
                </c:pt>
                <c:pt idx="44">
                  <c:v>1992.5</c:v>
                </c:pt>
                <c:pt idx="45">
                  <c:v>1993.5</c:v>
                </c:pt>
                <c:pt idx="46">
                  <c:v>1994.5</c:v>
                </c:pt>
                <c:pt idx="47">
                  <c:v>1995.5</c:v>
                </c:pt>
                <c:pt idx="48">
                  <c:v>1996.5</c:v>
                </c:pt>
                <c:pt idx="49">
                  <c:v>1997.5</c:v>
                </c:pt>
                <c:pt idx="50">
                  <c:v>1998.5</c:v>
                </c:pt>
                <c:pt idx="51">
                  <c:v>1999.5</c:v>
                </c:pt>
                <c:pt idx="52">
                  <c:v>2000.5</c:v>
                </c:pt>
                <c:pt idx="53">
                  <c:v>2001.5</c:v>
                </c:pt>
                <c:pt idx="54">
                  <c:v>2002.5</c:v>
                </c:pt>
                <c:pt idx="55">
                  <c:v>2003.5</c:v>
                </c:pt>
                <c:pt idx="56">
                  <c:v>2004.5</c:v>
                </c:pt>
                <c:pt idx="57">
                  <c:v>2005.5</c:v>
                </c:pt>
                <c:pt idx="58">
                  <c:v>2006.5</c:v>
                </c:pt>
                <c:pt idx="59">
                  <c:v>2007.5</c:v>
                </c:pt>
                <c:pt idx="60">
                  <c:v>2008.5</c:v>
                </c:pt>
                <c:pt idx="61">
                  <c:v>2009.5</c:v>
                </c:pt>
                <c:pt idx="62">
                  <c:v>2010.5</c:v>
                </c:pt>
                <c:pt idx="63">
                  <c:v>2011.5</c:v>
                </c:pt>
              </c:numCache>
            </c:numRef>
          </c:xVal>
          <c:yVal>
            <c:numRef>
              <c:f>'Further Graphs'!$F$4:$F$67</c:f>
              <c:numCache>
                <c:formatCode>General</c:formatCode>
                <c:ptCount val="64"/>
                <c:pt idx="0">
                  <c:v>3.9586296350265338E-2</c:v>
                </c:pt>
                <c:pt idx="1">
                  <c:v>9.4137877782433099E-2</c:v>
                </c:pt>
                <c:pt idx="2">
                  <c:v>-3.1627513084688252E-2</c:v>
                </c:pt>
                <c:pt idx="3">
                  <c:v>0.19168802171429178</c:v>
                </c:pt>
                <c:pt idx="4">
                  <c:v>9.3646025285867962E-2</c:v>
                </c:pt>
                <c:pt idx="5">
                  <c:v>-9.8445679569325595E-3</c:v>
                </c:pt>
                <c:pt idx="6">
                  <c:v>-2.2771835410388186E-2</c:v>
                </c:pt>
                <c:pt idx="7">
                  <c:v>1.6378388304894465E-2</c:v>
                </c:pt>
                <c:pt idx="8">
                  <c:v>2.710881267151577E-2</c:v>
                </c:pt>
                <c:pt idx="9">
                  <c:v>5.2925125170499854E-3</c:v>
                </c:pt>
                <c:pt idx="10">
                  <c:v>-3.6397906748885323E-2</c:v>
                </c:pt>
                <c:pt idx="11">
                  <c:v>2.3363856685633566E-2</c:v>
                </c:pt>
                <c:pt idx="12">
                  <c:v>5.5412344080465692E-2</c:v>
                </c:pt>
                <c:pt idx="13">
                  <c:v>-4.8791388557190007E-3</c:v>
                </c:pt>
                <c:pt idx="14">
                  <c:v>6.6156208937130812E-2</c:v>
                </c:pt>
                <c:pt idx="15">
                  <c:v>9.7166740766274629E-3</c:v>
                </c:pt>
                <c:pt idx="16">
                  <c:v>5.6296733671790333E-2</c:v>
                </c:pt>
                <c:pt idx="17">
                  <c:v>5.9442170699101737E-2</c:v>
                </c:pt>
                <c:pt idx="18">
                  <c:v>7.4829292583697304E-2</c:v>
                </c:pt>
                <c:pt idx="19">
                  <c:v>4.5248460203875851E-2</c:v>
                </c:pt>
                <c:pt idx="20">
                  <c:v>3.309734291534161E-2</c:v>
                </c:pt>
                <c:pt idx="21">
                  <c:v>2.3129420599764083E-2</c:v>
                </c:pt>
                <c:pt idx="22">
                  <c:v>1.1208292771434536E-2</c:v>
                </c:pt>
                <c:pt idx="23">
                  <c:v>-6.2869715676633353E-3</c:v>
                </c:pt>
                <c:pt idx="24">
                  <c:v>1.8792471550297396E-2</c:v>
                </c:pt>
                <c:pt idx="25">
                  <c:v>5.5237757042347901E-2</c:v>
                </c:pt>
                <c:pt idx="26">
                  <c:v>9.111528751720277E-3</c:v>
                </c:pt>
                <c:pt idx="27">
                  <c:v>-1.6987220864341346E-2</c:v>
                </c:pt>
                <c:pt idx="28">
                  <c:v>3.4131990503261544E-2</c:v>
                </c:pt>
                <c:pt idx="29">
                  <c:v>5.00290475366163E-2</c:v>
                </c:pt>
                <c:pt idx="30">
                  <c:v>5.4521780693224109E-2</c:v>
                </c:pt>
                <c:pt idx="31">
                  <c:v>3.8882887649324127E-2</c:v>
                </c:pt>
                <c:pt idx="32">
                  <c:v>-1.8228893242804189E-2</c:v>
                </c:pt>
                <c:pt idx="33">
                  <c:v>1.2204755055484906E-2</c:v>
                </c:pt>
                <c:pt idx="34">
                  <c:v>-1.6740519206461801E-2</c:v>
                </c:pt>
                <c:pt idx="35">
                  <c:v>1.5252931088330923E-2</c:v>
                </c:pt>
                <c:pt idx="36">
                  <c:v>6.3366302261449237E-2</c:v>
                </c:pt>
                <c:pt idx="37">
                  <c:v>4.3645241090560782E-2</c:v>
                </c:pt>
                <c:pt idx="38">
                  <c:v>3.3426425165931972E-2</c:v>
                </c:pt>
                <c:pt idx="39">
                  <c:v>2.3860217219084268E-2</c:v>
                </c:pt>
                <c:pt idx="40">
                  <c:v>4.3926771792493602E-2</c:v>
                </c:pt>
                <c:pt idx="41">
                  <c:v>4.0532101316504088E-2</c:v>
                </c:pt>
                <c:pt idx="42">
                  <c:v>3.0420320161072878E-2</c:v>
                </c:pt>
                <c:pt idx="43">
                  <c:v>-1.0733350628176708E-2</c:v>
                </c:pt>
                <c:pt idx="44">
                  <c:v>1.3626133699212062E-2</c:v>
                </c:pt>
                <c:pt idx="45">
                  <c:v>2.7897750289065604E-2</c:v>
                </c:pt>
                <c:pt idx="46">
                  <c:v>3.901230729115257E-2</c:v>
                </c:pt>
                <c:pt idx="47">
                  <c:v>2.5917970300627591E-2</c:v>
                </c:pt>
                <c:pt idx="48">
                  <c:v>2.6336243260633774E-2</c:v>
                </c:pt>
                <c:pt idx="49">
                  <c:v>4.1603494843290401E-2</c:v>
                </c:pt>
                <c:pt idx="50">
                  <c:v>4.2802220247683875E-2</c:v>
                </c:pt>
                <c:pt idx="51">
                  <c:v>5.0346782586915495E-2</c:v>
                </c:pt>
                <c:pt idx="52">
                  <c:v>4.092689486213219E-2</c:v>
                </c:pt>
                <c:pt idx="53">
                  <c:v>1.4416250110809381E-2</c:v>
                </c:pt>
                <c:pt idx="54">
                  <c:v>1.3288198841153731E-2</c:v>
                </c:pt>
                <c:pt idx="55">
                  <c:v>1.6434748909688102E-2</c:v>
                </c:pt>
                <c:pt idx="56">
                  <c:v>3.4514933261772462E-2</c:v>
                </c:pt>
                <c:pt idx="57">
                  <c:v>2.6068445352432246E-2</c:v>
                </c:pt>
                <c:pt idx="58">
                  <c:v>2.6309655252755748E-2</c:v>
                </c:pt>
                <c:pt idx="59">
                  <c:v>2.3932981316213464E-2</c:v>
                </c:pt>
                <c:pt idx="60">
                  <c:v>-5.3090219294926744E-4</c:v>
                </c:pt>
                <c:pt idx="61">
                  <c:v>-2.6527410268786134E-2</c:v>
                </c:pt>
                <c:pt idx="62">
                  <c:v>1.3190427825507056E-2</c:v>
                </c:pt>
                <c:pt idx="63">
                  <c:v>7.2301784054251694E-3</c:v>
                </c:pt>
              </c:numCache>
            </c:numRef>
          </c:yVal>
          <c:smooth val="1"/>
        </c:ser>
        <c:ser>
          <c:idx val="1"/>
          <c:order val="1"/>
          <c:tx>
            <c:v>Growth plus budget surplus</c:v>
          </c:tx>
          <c:spPr>
            <a:ln>
              <a:solidFill>
                <a:srgbClr val="FF0000"/>
              </a:solidFill>
            </a:ln>
          </c:spPr>
          <c:marker>
            <c:symbol val="none"/>
          </c:marker>
          <c:xVal>
            <c:numRef>
              <c:f>'Further Graphs'!$A$4:$A$67</c:f>
              <c:numCache>
                <c:formatCode>General</c:formatCode>
                <c:ptCount val="64"/>
                <c:pt idx="0">
                  <c:v>1948.5</c:v>
                </c:pt>
                <c:pt idx="1">
                  <c:v>1949.5</c:v>
                </c:pt>
                <c:pt idx="2">
                  <c:v>1950.5</c:v>
                </c:pt>
                <c:pt idx="3">
                  <c:v>1951.5</c:v>
                </c:pt>
                <c:pt idx="4">
                  <c:v>1952.5</c:v>
                </c:pt>
                <c:pt idx="5">
                  <c:v>1953.5</c:v>
                </c:pt>
                <c:pt idx="6">
                  <c:v>1954.5</c:v>
                </c:pt>
                <c:pt idx="7">
                  <c:v>1955.5</c:v>
                </c:pt>
                <c:pt idx="8">
                  <c:v>1956.5</c:v>
                </c:pt>
                <c:pt idx="9">
                  <c:v>1957.5</c:v>
                </c:pt>
                <c:pt idx="10">
                  <c:v>1958.5</c:v>
                </c:pt>
                <c:pt idx="11">
                  <c:v>1959.5</c:v>
                </c:pt>
                <c:pt idx="12">
                  <c:v>1960.5</c:v>
                </c:pt>
                <c:pt idx="13">
                  <c:v>1961.5</c:v>
                </c:pt>
                <c:pt idx="14">
                  <c:v>1962.5</c:v>
                </c:pt>
                <c:pt idx="15">
                  <c:v>1963.5</c:v>
                </c:pt>
                <c:pt idx="16">
                  <c:v>1964.5</c:v>
                </c:pt>
                <c:pt idx="17">
                  <c:v>1965.5</c:v>
                </c:pt>
                <c:pt idx="18">
                  <c:v>1966.5</c:v>
                </c:pt>
                <c:pt idx="19">
                  <c:v>1967.5</c:v>
                </c:pt>
                <c:pt idx="20">
                  <c:v>1968.5</c:v>
                </c:pt>
                <c:pt idx="21">
                  <c:v>1969.5</c:v>
                </c:pt>
                <c:pt idx="22">
                  <c:v>1970.5</c:v>
                </c:pt>
                <c:pt idx="23">
                  <c:v>1971.5</c:v>
                </c:pt>
                <c:pt idx="24">
                  <c:v>1972.5</c:v>
                </c:pt>
                <c:pt idx="25">
                  <c:v>1973.5</c:v>
                </c:pt>
                <c:pt idx="26">
                  <c:v>1974.5</c:v>
                </c:pt>
                <c:pt idx="27">
                  <c:v>1975.5</c:v>
                </c:pt>
                <c:pt idx="28">
                  <c:v>1976.5</c:v>
                </c:pt>
                <c:pt idx="29">
                  <c:v>1977.5</c:v>
                </c:pt>
                <c:pt idx="30">
                  <c:v>1978.5</c:v>
                </c:pt>
                <c:pt idx="31">
                  <c:v>1979.5</c:v>
                </c:pt>
                <c:pt idx="32">
                  <c:v>1980.5</c:v>
                </c:pt>
                <c:pt idx="33">
                  <c:v>1981.5</c:v>
                </c:pt>
                <c:pt idx="34">
                  <c:v>1982.5</c:v>
                </c:pt>
                <c:pt idx="35">
                  <c:v>1983.5</c:v>
                </c:pt>
                <c:pt idx="36">
                  <c:v>1984.5</c:v>
                </c:pt>
                <c:pt idx="37">
                  <c:v>1985.5</c:v>
                </c:pt>
                <c:pt idx="38">
                  <c:v>1986.5</c:v>
                </c:pt>
                <c:pt idx="39">
                  <c:v>1987.5</c:v>
                </c:pt>
                <c:pt idx="40">
                  <c:v>1988.5</c:v>
                </c:pt>
                <c:pt idx="41">
                  <c:v>1989.5</c:v>
                </c:pt>
                <c:pt idx="42">
                  <c:v>1990.5</c:v>
                </c:pt>
                <c:pt idx="43">
                  <c:v>1991.5</c:v>
                </c:pt>
                <c:pt idx="44">
                  <c:v>1992.5</c:v>
                </c:pt>
                <c:pt idx="45">
                  <c:v>1993.5</c:v>
                </c:pt>
                <c:pt idx="46">
                  <c:v>1994.5</c:v>
                </c:pt>
                <c:pt idx="47">
                  <c:v>1995.5</c:v>
                </c:pt>
                <c:pt idx="48">
                  <c:v>1996.5</c:v>
                </c:pt>
                <c:pt idx="49">
                  <c:v>1997.5</c:v>
                </c:pt>
                <c:pt idx="50">
                  <c:v>1998.5</c:v>
                </c:pt>
                <c:pt idx="51">
                  <c:v>1999.5</c:v>
                </c:pt>
                <c:pt idx="52">
                  <c:v>2000.5</c:v>
                </c:pt>
                <c:pt idx="53">
                  <c:v>2001.5</c:v>
                </c:pt>
                <c:pt idx="54">
                  <c:v>2002.5</c:v>
                </c:pt>
                <c:pt idx="55">
                  <c:v>2003.5</c:v>
                </c:pt>
                <c:pt idx="56">
                  <c:v>2004.5</c:v>
                </c:pt>
                <c:pt idx="57">
                  <c:v>2005.5</c:v>
                </c:pt>
                <c:pt idx="58">
                  <c:v>2006.5</c:v>
                </c:pt>
                <c:pt idx="59">
                  <c:v>2007.5</c:v>
                </c:pt>
                <c:pt idx="60">
                  <c:v>2008.5</c:v>
                </c:pt>
                <c:pt idx="61">
                  <c:v>2009.5</c:v>
                </c:pt>
                <c:pt idx="62">
                  <c:v>2010.5</c:v>
                </c:pt>
                <c:pt idx="63">
                  <c:v>2011.5</c:v>
                </c:pt>
              </c:numCache>
            </c:numRef>
          </c:xVal>
          <c:yVal>
            <c:numRef>
              <c:f>'Further Graphs'!$G$4:$G$67</c:f>
              <c:numCache>
                <c:formatCode>General</c:formatCode>
                <c:ptCount val="64"/>
                <c:pt idx="0">
                  <c:v>8.5568603993617987E-2</c:v>
                </c:pt>
                <c:pt idx="1">
                  <c:v>9.6286295365030458E-2</c:v>
                </c:pt>
                <c:pt idx="2">
                  <c:v>-4.3031823259236809E-2</c:v>
                </c:pt>
                <c:pt idx="3">
                  <c:v>0.21072979460673547</c:v>
                </c:pt>
                <c:pt idx="4">
                  <c:v>8.9285740021142493E-2</c:v>
                </c:pt>
                <c:pt idx="5">
                  <c:v>-2.7278145246797274E-2</c:v>
                </c:pt>
                <c:pt idx="6">
                  <c:v>-2.582744519765395E-2</c:v>
                </c:pt>
                <c:pt idx="7">
                  <c:v>8.8169115216555124E-3</c:v>
                </c:pt>
                <c:pt idx="8">
                  <c:v>3.633336745542886E-2</c:v>
                </c:pt>
                <c:pt idx="9">
                  <c:v>1.2850940785272425E-2</c:v>
                </c:pt>
                <c:pt idx="10">
                  <c:v>-4.2410569761268918E-2</c:v>
                </c:pt>
                <c:pt idx="11">
                  <c:v>-2.8815456920079884E-3</c:v>
                </c:pt>
                <c:pt idx="12">
                  <c:v>5.6005771608644769E-2</c:v>
                </c:pt>
                <c:pt idx="13">
                  <c:v>-1.1154877327888599E-2</c:v>
                </c:pt>
                <c:pt idx="14">
                  <c:v>5.3557882314587385E-2</c:v>
                </c:pt>
                <c:pt idx="15">
                  <c:v>1.7767072052770512E-3</c:v>
                </c:pt>
                <c:pt idx="16">
                  <c:v>4.7056818545371568E-2</c:v>
                </c:pt>
                <c:pt idx="17">
                  <c:v>5.7391441785362173E-2</c:v>
                </c:pt>
                <c:pt idx="18">
                  <c:v>6.9938780106486728E-2</c:v>
                </c:pt>
                <c:pt idx="19">
                  <c:v>3.4590019239315102E-2</c:v>
                </c:pt>
                <c:pt idx="20">
                  <c:v>4.1366964043904747E-3</c:v>
                </c:pt>
                <c:pt idx="21">
                  <c:v>2.6543602069579578E-2</c:v>
                </c:pt>
                <c:pt idx="22">
                  <c:v>8.4012206633615558E-3</c:v>
                </c:pt>
                <c:pt idx="23">
                  <c:v>-2.7621365165787649E-2</c:v>
                </c:pt>
                <c:pt idx="24">
                  <c:v>-1.062568947934852E-3</c:v>
                </c:pt>
                <c:pt idx="25">
                  <c:v>4.3882186133591974E-2</c:v>
                </c:pt>
                <c:pt idx="26">
                  <c:v>4.8506695045060578E-3</c:v>
                </c:pt>
                <c:pt idx="27">
                  <c:v>-5.1125961971420289E-2</c:v>
                </c:pt>
                <c:pt idx="28">
                  <c:v>-8.2300956278666404E-3</c:v>
                </c:pt>
                <c:pt idx="29">
                  <c:v>2.2871662867982812E-2</c:v>
                </c:pt>
                <c:pt idx="30">
                  <c:v>2.783026289887891E-2</c:v>
                </c:pt>
                <c:pt idx="31">
                  <c:v>2.262653049901921E-2</c:v>
                </c:pt>
                <c:pt idx="32">
                  <c:v>-4.5350074239939864E-2</c:v>
                </c:pt>
                <c:pt idx="33">
                  <c:v>-1.3633594488796009E-2</c:v>
                </c:pt>
                <c:pt idx="34">
                  <c:v>-5.6452724855161084E-2</c:v>
                </c:pt>
                <c:pt idx="35">
                  <c:v>-4.522552945630285E-2</c:v>
                </c:pt>
                <c:pt idx="36">
                  <c:v>1.5156538240783841E-2</c:v>
                </c:pt>
                <c:pt idx="37">
                  <c:v>-7.5270062870491788E-3</c:v>
                </c:pt>
                <c:pt idx="38">
                  <c:v>-1.6870763275001824E-2</c:v>
                </c:pt>
                <c:pt idx="39">
                  <c:v>-8.3684916654486879E-3</c:v>
                </c:pt>
                <c:pt idx="40">
                  <c:v>1.2874927139001881E-2</c:v>
                </c:pt>
                <c:pt idx="41">
                  <c:v>1.2215782241429607E-2</c:v>
                </c:pt>
                <c:pt idx="42">
                  <c:v>-8.1787743137511498E-3</c:v>
                </c:pt>
                <c:pt idx="43">
                  <c:v>-5.6113374685317734E-2</c:v>
                </c:pt>
                <c:pt idx="44">
                  <c:v>-3.2870809868422092E-2</c:v>
                </c:pt>
                <c:pt idx="45">
                  <c:v>-1.0802266031504429E-2</c:v>
                </c:pt>
                <c:pt idx="46">
                  <c:v>9.8838715930824501E-3</c:v>
                </c:pt>
                <c:pt idx="47">
                  <c:v>3.6235074736931418E-3</c:v>
                </c:pt>
                <c:pt idx="48">
                  <c:v>1.243010916544816E-2</c:v>
                </c:pt>
                <c:pt idx="49">
                  <c:v>3.8939456018796226E-2</c:v>
                </c:pt>
                <c:pt idx="50">
                  <c:v>5.0807572902738032E-2</c:v>
                </c:pt>
                <c:pt idx="51">
                  <c:v>6.3974736537660282E-2</c:v>
                </c:pt>
                <c:pt idx="52">
                  <c:v>6.4961840358214659E-2</c:v>
                </c:pt>
                <c:pt idx="53">
                  <c:v>2.696187065160581E-2</c:v>
                </c:pt>
                <c:pt idx="54">
                  <c:v>-1.6957929801518085E-3</c:v>
                </c:pt>
                <c:pt idx="55">
                  <c:v>-1.794836038441279E-2</c:v>
                </c:pt>
                <c:pt idx="56">
                  <c:v>-8.0034973378435847E-4</c:v>
                </c:pt>
                <c:pt idx="57">
                  <c:v>4.7202531016285118E-4</c:v>
                </c:pt>
                <c:pt idx="58">
                  <c:v>7.5359070443110771E-3</c:v>
                </c:pt>
                <c:pt idx="59">
                  <c:v>1.2370338567417052E-2</c:v>
                </c:pt>
                <c:pt idx="60">
                  <c:v>-3.2343145864180134E-2</c:v>
                </c:pt>
                <c:pt idx="61">
                  <c:v>-0.12672769894122232</c:v>
                </c:pt>
                <c:pt idx="62">
                  <c:v>-7.5901190580152031E-2</c:v>
                </c:pt>
                <c:pt idx="63">
                  <c:v>-7.9672828633345752E-2</c:v>
                </c:pt>
              </c:numCache>
            </c:numRef>
          </c:yVal>
          <c:smooth val="1"/>
        </c:ser>
        <c:ser>
          <c:idx val="2"/>
          <c:order val="2"/>
          <c:tx>
            <c:v>Employment proportion growth</c:v>
          </c:tx>
          <c:spPr>
            <a:ln>
              <a:solidFill>
                <a:srgbClr val="00B050"/>
              </a:solidFill>
            </a:ln>
          </c:spPr>
          <c:marker>
            <c:symbol val="none"/>
          </c:marker>
          <c:xVal>
            <c:numRef>
              <c:f>'Further Graphs'!$A$5:$A$67</c:f>
              <c:numCache>
                <c:formatCode>General</c:formatCode>
                <c:ptCount val="63"/>
                <c:pt idx="0">
                  <c:v>1949.5</c:v>
                </c:pt>
                <c:pt idx="1">
                  <c:v>1950.5</c:v>
                </c:pt>
                <c:pt idx="2">
                  <c:v>1951.5</c:v>
                </c:pt>
                <c:pt idx="3">
                  <c:v>1952.5</c:v>
                </c:pt>
                <c:pt idx="4">
                  <c:v>1953.5</c:v>
                </c:pt>
                <c:pt idx="5">
                  <c:v>1954.5</c:v>
                </c:pt>
                <c:pt idx="6">
                  <c:v>1955.5</c:v>
                </c:pt>
                <c:pt idx="7">
                  <c:v>1956.5</c:v>
                </c:pt>
                <c:pt idx="8">
                  <c:v>1957.5</c:v>
                </c:pt>
                <c:pt idx="9">
                  <c:v>1958.5</c:v>
                </c:pt>
                <c:pt idx="10">
                  <c:v>1959.5</c:v>
                </c:pt>
                <c:pt idx="11">
                  <c:v>1960.5</c:v>
                </c:pt>
                <c:pt idx="12">
                  <c:v>1961.5</c:v>
                </c:pt>
                <c:pt idx="13">
                  <c:v>1962.5</c:v>
                </c:pt>
                <c:pt idx="14">
                  <c:v>1963.5</c:v>
                </c:pt>
                <c:pt idx="15">
                  <c:v>1964.5</c:v>
                </c:pt>
                <c:pt idx="16">
                  <c:v>1965.5</c:v>
                </c:pt>
                <c:pt idx="17">
                  <c:v>1966.5</c:v>
                </c:pt>
                <c:pt idx="18">
                  <c:v>1967.5</c:v>
                </c:pt>
                <c:pt idx="19">
                  <c:v>1968.5</c:v>
                </c:pt>
                <c:pt idx="20">
                  <c:v>1969.5</c:v>
                </c:pt>
                <c:pt idx="21">
                  <c:v>1970.5</c:v>
                </c:pt>
                <c:pt idx="22">
                  <c:v>1971.5</c:v>
                </c:pt>
                <c:pt idx="23">
                  <c:v>1972.5</c:v>
                </c:pt>
                <c:pt idx="24">
                  <c:v>1973.5</c:v>
                </c:pt>
                <c:pt idx="25">
                  <c:v>1974.5</c:v>
                </c:pt>
                <c:pt idx="26">
                  <c:v>1975.5</c:v>
                </c:pt>
                <c:pt idx="27">
                  <c:v>1976.5</c:v>
                </c:pt>
                <c:pt idx="28">
                  <c:v>1977.5</c:v>
                </c:pt>
                <c:pt idx="29">
                  <c:v>1978.5</c:v>
                </c:pt>
                <c:pt idx="30">
                  <c:v>1979.5</c:v>
                </c:pt>
                <c:pt idx="31">
                  <c:v>1980.5</c:v>
                </c:pt>
                <c:pt idx="32">
                  <c:v>1981.5</c:v>
                </c:pt>
                <c:pt idx="33">
                  <c:v>1982.5</c:v>
                </c:pt>
                <c:pt idx="34">
                  <c:v>1983.5</c:v>
                </c:pt>
                <c:pt idx="35">
                  <c:v>1984.5</c:v>
                </c:pt>
                <c:pt idx="36">
                  <c:v>1985.5</c:v>
                </c:pt>
                <c:pt idx="37">
                  <c:v>1986.5</c:v>
                </c:pt>
                <c:pt idx="38">
                  <c:v>1987.5</c:v>
                </c:pt>
                <c:pt idx="39">
                  <c:v>1988.5</c:v>
                </c:pt>
                <c:pt idx="40">
                  <c:v>1989.5</c:v>
                </c:pt>
                <c:pt idx="41">
                  <c:v>1990.5</c:v>
                </c:pt>
                <c:pt idx="42">
                  <c:v>1991.5</c:v>
                </c:pt>
                <c:pt idx="43">
                  <c:v>1992.5</c:v>
                </c:pt>
                <c:pt idx="44">
                  <c:v>1993.5</c:v>
                </c:pt>
                <c:pt idx="45">
                  <c:v>1994.5</c:v>
                </c:pt>
                <c:pt idx="46">
                  <c:v>1995.5</c:v>
                </c:pt>
                <c:pt idx="47">
                  <c:v>1996.5</c:v>
                </c:pt>
                <c:pt idx="48">
                  <c:v>1997.5</c:v>
                </c:pt>
                <c:pt idx="49">
                  <c:v>1998.5</c:v>
                </c:pt>
                <c:pt idx="50">
                  <c:v>1999.5</c:v>
                </c:pt>
                <c:pt idx="51">
                  <c:v>2000.5</c:v>
                </c:pt>
                <c:pt idx="52">
                  <c:v>2001.5</c:v>
                </c:pt>
                <c:pt idx="53">
                  <c:v>2002.5</c:v>
                </c:pt>
                <c:pt idx="54">
                  <c:v>2003.5</c:v>
                </c:pt>
                <c:pt idx="55">
                  <c:v>2004.5</c:v>
                </c:pt>
                <c:pt idx="56">
                  <c:v>2005.5</c:v>
                </c:pt>
                <c:pt idx="57">
                  <c:v>2006.5</c:v>
                </c:pt>
                <c:pt idx="58">
                  <c:v>2007.5</c:v>
                </c:pt>
                <c:pt idx="59">
                  <c:v>2008.5</c:v>
                </c:pt>
                <c:pt idx="60">
                  <c:v>2009.5</c:v>
                </c:pt>
                <c:pt idx="61">
                  <c:v>2010.5</c:v>
                </c:pt>
                <c:pt idx="62">
                  <c:v>2011.5</c:v>
                </c:pt>
              </c:numCache>
            </c:numRef>
          </c:xVal>
          <c:yVal>
            <c:numRef>
              <c:f>'Further Graphs'!$H$5:$H$67</c:f>
              <c:numCache>
                <c:formatCode>0.000</c:formatCode>
                <c:ptCount val="63"/>
                <c:pt idx="0">
                  <c:v>-2.3E-2</c:v>
                </c:pt>
                <c:pt idx="1">
                  <c:v>8.4166666666666695E-3</c:v>
                </c:pt>
                <c:pt idx="2">
                  <c:v>1.9249999999999989E-2</c:v>
                </c:pt>
                <c:pt idx="3">
                  <c:v>2.5833333333333368E-3</c:v>
                </c:pt>
                <c:pt idx="4">
                  <c:v>1.0000000000000009E-3</c:v>
                </c:pt>
                <c:pt idx="5">
                  <c:v>-2.6666666666666655E-2</c:v>
                </c:pt>
                <c:pt idx="6">
                  <c:v>1.2249999999999983E-2</c:v>
                </c:pt>
                <c:pt idx="7">
                  <c:v>2.4166666666666711E-3</c:v>
                </c:pt>
                <c:pt idx="8">
                  <c:v>-1.7499999999999946E-3</c:v>
                </c:pt>
                <c:pt idx="9">
                  <c:v>-2.5416666666666657E-2</c:v>
                </c:pt>
                <c:pt idx="10">
                  <c:v>1.3916666666666654E-2</c:v>
                </c:pt>
                <c:pt idx="11">
                  <c:v>-9.1666666666666979E-4</c:v>
                </c:pt>
                <c:pt idx="12">
                  <c:v>-1.1499999999999996E-2</c:v>
                </c:pt>
                <c:pt idx="13">
                  <c:v>1.1249999999999996E-2</c:v>
                </c:pt>
                <c:pt idx="14">
                  <c:v>-7.4999999999999373E-4</c:v>
                </c:pt>
                <c:pt idx="15">
                  <c:v>4.8333333333333284E-3</c:v>
                </c:pt>
                <c:pt idx="16">
                  <c:v>6.4999999999999988E-3</c:v>
                </c:pt>
                <c:pt idx="17">
                  <c:v>7.1666666666666684E-3</c:v>
                </c:pt>
                <c:pt idx="18">
                  <c:v>-4.9999999999999351E-4</c:v>
                </c:pt>
                <c:pt idx="19">
                  <c:v>2.8333333333333335E-3</c:v>
                </c:pt>
                <c:pt idx="20">
                  <c:v>6.6666666666666263E-4</c:v>
                </c:pt>
                <c:pt idx="21">
                  <c:v>-1.4916666666666668E-2</c:v>
                </c:pt>
                <c:pt idx="22">
                  <c:v>-9.6666666666666706E-3</c:v>
                </c:pt>
                <c:pt idx="23">
                  <c:v>3.4999999999999962E-3</c:v>
                </c:pt>
                <c:pt idx="24">
                  <c:v>7.4166666666666825E-3</c:v>
                </c:pt>
                <c:pt idx="25">
                  <c:v>-7.833333333333338E-3</c:v>
                </c:pt>
                <c:pt idx="26">
                  <c:v>-2.8333333333333328E-2</c:v>
                </c:pt>
                <c:pt idx="27">
                  <c:v>7.749999999999993E-3</c:v>
                </c:pt>
                <c:pt idx="28">
                  <c:v>6.4999999999999919E-3</c:v>
                </c:pt>
                <c:pt idx="29">
                  <c:v>9.8333333333333398E-3</c:v>
                </c:pt>
                <c:pt idx="30">
                  <c:v>2.166666666666664E-3</c:v>
                </c:pt>
                <c:pt idx="31">
                  <c:v>-1.3250000000000005E-2</c:v>
                </c:pt>
                <c:pt idx="32">
                  <c:v>-4.416666666666666E-3</c:v>
                </c:pt>
                <c:pt idx="33">
                  <c:v>-2.0916666666666653E-2</c:v>
                </c:pt>
                <c:pt idx="34">
                  <c:v>1.083333333333325E-3</c:v>
                </c:pt>
                <c:pt idx="35">
                  <c:v>2.0916666666666667E-2</c:v>
                </c:pt>
                <c:pt idx="36">
                  <c:v>3.1666666666666649E-3</c:v>
                </c:pt>
                <c:pt idx="37">
                  <c:v>1.9166666666666637E-3</c:v>
                </c:pt>
                <c:pt idx="38">
                  <c:v>8.2500000000000004E-3</c:v>
                </c:pt>
                <c:pt idx="39">
                  <c:v>6.833333333333344E-3</c:v>
                </c:pt>
                <c:pt idx="40">
                  <c:v>2.3333333333333331E-3</c:v>
                </c:pt>
                <c:pt idx="41">
                  <c:v>-3.5833333333333342E-3</c:v>
                </c:pt>
                <c:pt idx="42">
                  <c:v>-1.2333333333333328E-2</c:v>
                </c:pt>
                <c:pt idx="43">
                  <c:v>-6.4166666666666816E-3</c:v>
                </c:pt>
                <c:pt idx="44">
                  <c:v>5.8333333333333431E-3</c:v>
                </c:pt>
                <c:pt idx="45">
                  <c:v>8.0833333333333243E-3</c:v>
                </c:pt>
                <c:pt idx="46">
                  <c:v>5.0833333333333286E-3</c:v>
                </c:pt>
                <c:pt idx="47">
                  <c:v>1.8333333333333326E-3</c:v>
                </c:pt>
                <c:pt idx="48">
                  <c:v>4.6666666666666801E-3</c:v>
                </c:pt>
                <c:pt idx="49">
                  <c:v>4.416666666666666E-3</c:v>
                </c:pt>
                <c:pt idx="50">
                  <c:v>2.8333333333333197E-3</c:v>
                </c:pt>
                <c:pt idx="51">
                  <c:v>2.5000000000000161E-3</c:v>
                </c:pt>
                <c:pt idx="52">
                  <c:v>-7.7499999999999999E-3</c:v>
                </c:pt>
                <c:pt idx="53">
                  <c:v>-1.0416666666666678E-2</c:v>
                </c:pt>
                <c:pt idx="54">
                  <c:v>-2.0833333333333329E-3</c:v>
                </c:pt>
                <c:pt idx="55">
                  <c:v>4.500000000000004E-3</c:v>
                </c:pt>
                <c:pt idx="56">
                  <c:v>4.583333333333342E-3</c:v>
                </c:pt>
                <c:pt idx="57">
                  <c:v>4.7499999999999903E-3</c:v>
                </c:pt>
                <c:pt idx="58">
                  <c:v>-8.3333333333331094E-5</c:v>
                </c:pt>
                <c:pt idx="59">
                  <c:v>-1.1833333333333342E-2</c:v>
                </c:pt>
                <c:pt idx="60">
                  <c:v>-3.4749999999999989E-2</c:v>
                </c:pt>
                <c:pt idx="61">
                  <c:v>-3.5833333333333273E-3</c:v>
                </c:pt>
                <c:pt idx="62">
                  <c:v>6.8333333333333302E-3</c:v>
                </c:pt>
              </c:numCache>
            </c:numRef>
          </c:yVal>
          <c:smooth val="1"/>
        </c:ser>
        <c:ser>
          <c:idx val="3"/>
          <c:order val="3"/>
          <c:tx>
            <c:v>Budget surplus or deficit</c:v>
          </c:tx>
          <c:spPr>
            <a:ln>
              <a:solidFill>
                <a:schemeClr val="tx1">
                  <a:lumMod val="85000"/>
                  <a:lumOff val="15000"/>
                </a:schemeClr>
              </a:solidFill>
            </a:ln>
          </c:spPr>
          <c:marker>
            <c:symbol val="none"/>
          </c:marker>
          <c:xVal>
            <c:numRef>
              <c:f>'Further Graphs'!$A$4:$A$67</c:f>
              <c:numCache>
                <c:formatCode>General</c:formatCode>
                <c:ptCount val="64"/>
                <c:pt idx="0">
                  <c:v>1948.5</c:v>
                </c:pt>
                <c:pt idx="1">
                  <c:v>1949.5</c:v>
                </c:pt>
                <c:pt idx="2">
                  <c:v>1950.5</c:v>
                </c:pt>
                <c:pt idx="3">
                  <c:v>1951.5</c:v>
                </c:pt>
                <c:pt idx="4">
                  <c:v>1952.5</c:v>
                </c:pt>
                <c:pt idx="5">
                  <c:v>1953.5</c:v>
                </c:pt>
                <c:pt idx="6">
                  <c:v>1954.5</c:v>
                </c:pt>
                <c:pt idx="7">
                  <c:v>1955.5</c:v>
                </c:pt>
                <c:pt idx="8">
                  <c:v>1956.5</c:v>
                </c:pt>
                <c:pt idx="9">
                  <c:v>1957.5</c:v>
                </c:pt>
                <c:pt idx="10">
                  <c:v>1958.5</c:v>
                </c:pt>
                <c:pt idx="11">
                  <c:v>1959.5</c:v>
                </c:pt>
                <c:pt idx="12">
                  <c:v>1960.5</c:v>
                </c:pt>
                <c:pt idx="13">
                  <c:v>1961.5</c:v>
                </c:pt>
                <c:pt idx="14">
                  <c:v>1962.5</c:v>
                </c:pt>
                <c:pt idx="15">
                  <c:v>1963.5</c:v>
                </c:pt>
                <c:pt idx="16">
                  <c:v>1964.5</c:v>
                </c:pt>
                <c:pt idx="17">
                  <c:v>1965.5</c:v>
                </c:pt>
                <c:pt idx="18">
                  <c:v>1966.5</c:v>
                </c:pt>
                <c:pt idx="19">
                  <c:v>1967.5</c:v>
                </c:pt>
                <c:pt idx="20">
                  <c:v>1968.5</c:v>
                </c:pt>
                <c:pt idx="21">
                  <c:v>1969.5</c:v>
                </c:pt>
                <c:pt idx="22">
                  <c:v>1970.5</c:v>
                </c:pt>
                <c:pt idx="23">
                  <c:v>1971.5</c:v>
                </c:pt>
                <c:pt idx="24">
                  <c:v>1972.5</c:v>
                </c:pt>
                <c:pt idx="25">
                  <c:v>1973.5</c:v>
                </c:pt>
                <c:pt idx="26">
                  <c:v>1974.5</c:v>
                </c:pt>
                <c:pt idx="27">
                  <c:v>1975.5</c:v>
                </c:pt>
                <c:pt idx="28">
                  <c:v>1976.5</c:v>
                </c:pt>
                <c:pt idx="29">
                  <c:v>1977.5</c:v>
                </c:pt>
                <c:pt idx="30">
                  <c:v>1978.5</c:v>
                </c:pt>
                <c:pt idx="31">
                  <c:v>1979.5</c:v>
                </c:pt>
                <c:pt idx="32">
                  <c:v>1980.5</c:v>
                </c:pt>
                <c:pt idx="33">
                  <c:v>1981.5</c:v>
                </c:pt>
                <c:pt idx="34">
                  <c:v>1982.5</c:v>
                </c:pt>
                <c:pt idx="35">
                  <c:v>1983.5</c:v>
                </c:pt>
                <c:pt idx="36">
                  <c:v>1984.5</c:v>
                </c:pt>
                <c:pt idx="37">
                  <c:v>1985.5</c:v>
                </c:pt>
                <c:pt idx="38">
                  <c:v>1986.5</c:v>
                </c:pt>
                <c:pt idx="39">
                  <c:v>1987.5</c:v>
                </c:pt>
                <c:pt idx="40">
                  <c:v>1988.5</c:v>
                </c:pt>
                <c:pt idx="41">
                  <c:v>1989.5</c:v>
                </c:pt>
                <c:pt idx="42">
                  <c:v>1990.5</c:v>
                </c:pt>
                <c:pt idx="43">
                  <c:v>1991.5</c:v>
                </c:pt>
                <c:pt idx="44">
                  <c:v>1992.5</c:v>
                </c:pt>
                <c:pt idx="45">
                  <c:v>1993.5</c:v>
                </c:pt>
                <c:pt idx="46">
                  <c:v>1994.5</c:v>
                </c:pt>
                <c:pt idx="47">
                  <c:v>1995.5</c:v>
                </c:pt>
                <c:pt idx="48">
                  <c:v>1996.5</c:v>
                </c:pt>
                <c:pt idx="49">
                  <c:v>1997.5</c:v>
                </c:pt>
                <c:pt idx="50">
                  <c:v>1998.5</c:v>
                </c:pt>
                <c:pt idx="51">
                  <c:v>1999.5</c:v>
                </c:pt>
                <c:pt idx="52">
                  <c:v>2000.5</c:v>
                </c:pt>
                <c:pt idx="53">
                  <c:v>2001.5</c:v>
                </c:pt>
                <c:pt idx="54">
                  <c:v>2002.5</c:v>
                </c:pt>
                <c:pt idx="55">
                  <c:v>2003.5</c:v>
                </c:pt>
                <c:pt idx="56">
                  <c:v>2004.5</c:v>
                </c:pt>
                <c:pt idx="57">
                  <c:v>2005.5</c:v>
                </c:pt>
                <c:pt idx="58">
                  <c:v>2006.5</c:v>
                </c:pt>
                <c:pt idx="59">
                  <c:v>2007.5</c:v>
                </c:pt>
                <c:pt idx="60">
                  <c:v>2008.5</c:v>
                </c:pt>
                <c:pt idx="61">
                  <c:v>2009.5</c:v>
                </c:pt>
                <c:pt idx="62">
                  <c:v>2010.5</c:v>
                </c:pt>
                <c:pt idx="63">
                  <c:v>2011.5</c:v>
                </c:pt>
              </c:numCache>
            </c:numRef>
          </c:xVal>
          <c:yVal>
            <c:numRef>
              <c:f>'Further Graphs'!$E$4:$E$67</c:f>
              <c:numCache>
                <c:formatCode>General</c:formatCode>
                <c:ptCount val="64"/>
                <c:pt idx="0">
                  <c:v>4.5982307643352642E-2</c:v>
                </c:pt>
                <c:pt idx="1">
                  <c:v>2.1484175825973624E-3</c:v>
                </c:pt>
                <c:pt idx="2">
                  <c:v>-1.1404310174548555E-2</c:v>
                </c:pt>
                <c:pt idx="3">
                  <c:v>1.904177289244368E-2</c:v>
                </c:pt>
                <c:pt idx="4">
                  <c:v>-4.3602852647254709E-3</c:v>
                </c:pt>
                <c:pt idx="5">
                  <c:v>-1.7433577289864714E-2</c:v>
                </c:pt>
                <c:pt idx="6">
                  <c:v>-3.0556097872657638E-3</c:v>
                </c:pt>
                <c:pt idx="7">
                  <c:v>-7.5614767832389521E-3</c:v>
                </c:pt>
                <c:pt idx="8">
                  <c:v>9.2245547839130901E-3</c:v>
                </c:pt>
                <c:pt idx="9">
                  <c:v>7.5584282682224406E-3</c:v>
                </c:pt>
                <c:pt idx="10">
                  <c:v>-6.0126630123835947E-3</c:v>
                </c:pt>
                <c:pt idx="11">
                  <c:v>-2.6245402377641554E-2</c:v>
                </c:pt>
                <c:pt idx="12">
                  <c:v>5.934275281790761E-4</c:v>
                </c:pt>
                <c:pt idx="13">
                  <c:v>-6.2757384721695989E-3</c:v>
                </c:pt>
                <c:pt idx="14">
                  <c:v>-1.2598326622543425E-2</c:v>
                </c:pt>
                <c:pt idx="15">
                  <c:v>-7.9399668713504117E-3</c:v>
                </c:pt>
                <c:pt idx="16">
                  <c:v>-9.2399151264187622E-3</c:v>
                </c:pt>
                <c:pt idx="17">
                  <c:v>-2.050728913739564E-3</c:v>
                </c:pt>
                <c:pt idx="18">
                  <c:v>-4.8905124772105745E-3</c:v>
                </c:pt>
                <c:pt idx="19">
                  <c:v>-1.0658440964560751E-2</c:v>
                </c:pt>
                <c:pt idx="20">
                  <c:v>-2.8960646510951135E-2</c:v>
                </c:pt>
                <c:pt idx="21">
                  <c:v>3.4141814698154956E-3</c:v>
                </c:pt>
                <c:pt idx="22">
                  <c:v>-2.8070721080729801E-3</c:v>
                </c:pt>
                <c:pt idx="23">
                  <c:v>-2.1334393598124314E-2</c:v>
                </c:pt>
                <c:pt idx="24">
                  <c:v>-1.9855040498232248E-2</c:v>
                </c:pt>
                <c:pt idx="25">
                  <c:v>-1.1355570908755929E-2</c:v>
                </c:pt>
                <c:pt idx="26">
                  <c:v>-4.2608592472142192E-3</c:v>
                </c:pt>
                <c:pt idx="27">
                  <c:v>-3.4138741107078943E-2</c:v>
                </c:pt>
                <c:pt idx="28">
                  <c:v>-4.2362086131128185E-2</c:v>
                </c:pt>
                <c:pt idx="29">
                  <c:v>-2.7157384668633489E-2</c:v>
                </c:pt>
                <c:pt idx="30">
                  <c:v>-2.6691517794345199E-2</c:v>
                </c:pt>
                <c:pt idx="31">
                  <c:v>-1.6256357150304917E-2</c:v>
                </c:pt>
                <c:pt idx="32">
                  <c:v>-2.7121180997135678E-2</c:v>
                </c:pt>
                <c:pt idx="33">
                  <c:v>-2.5838349544280916E-2</c:v>
                </c:pt>
                <c:pt idx="34">
                  <c:v>-3.9712205648699282E-2</c:v>
                </c:pt>
                <c:pt idx="35">
                  <c:v>-6.0478460544633773E-2</c:v>
                </c:pt>
                <c:pt idx="36">
                  <c:v>-4.8209764020665395E-2</c:v>
                </c:pt>
                <c:pt idx="37">
                  <c:v>-5.1172247377609961E-2</c:v>
                </c:pt>
                <c:pt idx="38">
                  <c:v>-5.0297188440933796E-2</c:v>
                </c:pt>
                <c:pt idx="39">
                  <c:v>-3.2228708884532956E-2</c:v>
                </c:pt>
                <c:pt idx="40">
                  <c:v>-3.1051844653491721E-2</c:v>
                </c:pt>
                <c:pt idx="41">
                  <c:v>-2.8316319075074481E-2</c:v>
                </c:pt>
                <c:pt idx="42">
                  <c:v>-3.8599094474824028E-2</c:v>
                </c:pt>
                <c:pt idx="43">
                  <c:v>-4.5380024057141026E-2</c:v>
                </c:pt>
                <c:pt idx="44">
                  <c:v>-4.6496943567634154E-2</c:v>
                </c:pt>
                <c:pt idx="45">
                  <c:v>-3.8700016320570033E-2</c:v>
                </c:pt>
                <c:pt idx="46">
                  <c:v>-2.912843569807012E-2</c:v>
                </c:pt>
                <c:pt idx="47">
                  <c:v>-2.2294462826934449E-2</c:v>
                </c:pt>
                <c:pt idx="48">
                  <c:v>-1.3906134095185613E-2</c:v>
                </c:pt>
                <c:pt idx="49">
                  <c:v>-2.6640388244941718E-3</c:v>
                </c:pt>
                <c:pt idx="50">
                  <c:v>8.0053526550541553E-3</c:v>
                </c:pt>
                <c:pt idx="51">
                  <c:v>1.3627953950744787E-2</c:v>
                </c:pt>
                <c:pt idx="52">
                  <c:v>2.4034945496082465E-2</c:v>
                </c:pt>
                <c:pt idx="53">
                  <c:v>1.2545620540796429E-2</c:v>
                </c:pt>
                <c:pt idx="54">
                  <c:v>-1.498399182130554E-2</c:v>
                </c:pt>
                <c:pt idx="55">
                  <c:v>-3.4383109294100891E-2</c:v>
                </c:pt>
                <c:pt idx="56">
                  <c:v>-3.5315282995556821E-2</c:v>
                </c:pt>
                <c:pt idx="57">
                  <c:v>-2.5596420042269395E-2</c:v>
                </c:pt>
                <c:pt idx="58">
                  <c:v>-1.8773748208444671E-2</c:v>
                </c:pt>
                <c:pt idx="59">
                  <c:v>-1.1562642748796412E-2</c:v>
                </c:pt>
                <c:pt idx="60">
                  <c:v>-3.1812243671230866E-2</c:v>
                </c:pt>
                <c:pt idx="61">
                  <c:v>-0.10020028867243617</c:v>
                </c:pt>
                <c:pt idx="62">
                  <c:v>-8.9091618405659087E-2</c:v>
                </c:pt>
                <c:pt idx="63">
                  <c:v>-8.6903007038770921E-2</c:v>
                </c:pt>
              </c:numCache>
            </c:numRef>
          </c:yVal>
          <c:smooth val="1"/>
        </c:ser>
        <c:ser>
          <c:idx val="0"/>
          <c:order val="4"/>
          <c:tx>
            <c:v>Employment</c:v>
          </c:tx>
          <c:spPr>
            <a:ln>
              <a:solidFill>
                <a:srgbClr val="0168FF"/>
              </a:solidFill>
            </a:ln>
          </c:spPr>
          <c:marker>
            <c:symbol val="none"/>
          </c:marker>
          <c:xVal>
            <c:numRef>
              <c:f>'Further Graphs'!$A$4:$A$67</c:f>
              <c:numCache>
                <c:formatCode>General</c:formatCode>
                <c:ptCount val="64"/>
                <c:pt idx="0">
                  <c:v>1948.5</c:v>
                </c:pt>
                <c:pt idx="1">
                  <c:v>1949.5</c:v>
                </c:pt>
                <c:pt idx="2">
                  <c:v>1950.5</c:v>
                </c:pt>
                <c:pt idx="3">
                  <c:v>1951.5</c:v>
                </c:pt>
                <c:pt idx="4">
                  <c:v>1952.5</c:v>
                </c:pt>
                <c:pt idx="5">
                  <c:v>1953.5</c:v>
                </c:pt>
                <c:pt idx="6">
                  <c:v>1954.5</c:v>
                </c:pt>
                <c:pt idx="7">
                  <c:v>1955.5</c:v>
                </c:pt>
                <c:pt idx="8">
                  <c:v>1956.5</c:v>
                </c:pt>
                <c:pt idx="9">
                  <c:v>1957.5</c:v>
                </c:pt>
                <c:pt idx="10">
                  <c:v>1958.5</c:v>
                </c:pt>
                <c:pt idx="11">
                  <c:v>1959.5</c:v>
                </c:pt>
                <c:pt idx="12">
                  <c:v>1960.5</c:v>
                </c:pt>
                <c:pt idx="13">
                  <c:v>1961.5</c:v>
                </c:pt>
                <c:pt idx="14">
                  <c:v>1962.5</c:v>
                </c:pt>
                <c:pt idx="15">
                  <c:v>1963.5</c:v>
                </c:pt>
                <c:pt idx="16">
                  <c:v>1964.5</c:v>
                </c:pt>
                <c:pt idx="17">
                  <c:v>1965.5</c:v>
                </c:pt>
                <c:pt idx="18">
                  <c:v>1966.5</c:v>
                </c:pt>
                <c:pt idx="19">
                  <c:v>1967.5</c:v>
                </c:pt>
                <c:pt idx="20">
                  <c:v>1968.5</c:v>
                </c:pt>
                <c:pt idx="21">
                  <c:v>1969.5</c:v>
                </c:pt>
                <c:pt idx="22">
                  <c:v>1970.5</c:v>
                </c:pt>
                <c:pt idx="23">
                  <c:v>1971.5</c:v>
                </c:pt>
                <c:pt idx="24">
                  <c:v>1972.5</c:v>
                </c:pt>
                <c:pt idx="25">
                  <c:v>1973.5</c:v>
                </c:pt>
                <c:pt idx="26">
                  <c:v>1974.5</c:v>
                </c:pt>
                <c:pt idx="27">
                  <c:v>1975.5</c:v>
                </c:pt>
                <c:pt idx="28">
                  <c:v>1976.5</c:v>
                </c:pt>
                <c:pt idx="29">
                  <c:v>1977.5</c:v>
                </c:pt>
                <c:pt idx="30">
                  <c:v>1978.5</c:v>
                </c:pt>
                <c:pt idx="31">
                  <c:v>1979.5</c:v>
                </c:pt>
                <c:pt idx="32">
                  <c:v>1980.5</c:v>
                </c:pt>
                <c:pt idx="33">
                  <c:v>1981.5</c:v>
                </c:pt>
                <c:pt idx="34">
                  <c:v>1982.5</c:v>
                </c:pt>
                <c:pt idx="35">
                  <c:v>1983.5</c:v>
                </c:pt>
                <c:pt idx="36">
                  <c:v>1984.5</c:v>
                </c:pt>
                <c:pt idx="37">
                  <c:v>1985.5</c:v>
                </c:pt>
                <c:pt idx="38">
                  <c:v>1986.5</c:v>
                </c:pt>
                <c:pt idx="39">
                  <c:v>1987.5</c:v>
                </c:pt>
                <c:pt idx="40">
                  <c:v>1988.5</c:v>
                </c:pt>
                <c:pt idx="41">
                  <c:v>1989.5</c:v>
                </c:pt>
                <c:pt idx="42">
                  <c:v>1990.5</c:v>
                </c:pt>
                <c:pt idx="43">
                  <c:v>1991.5</c:v>
                </c:pt>
                <c:pt idx="44">
                  <c:v>1992.5</c:v>
                </c:pt>
                <c:pt idx="45">
                  <c:v>1993.5</c:v>
                </c:pt>
                <c:pt idx="46">
                  <c:v>1994.5</c:v>
                </c:pt>
                <c:pt idx="47">
                  <c:v>1995.5</c:v>
                </c:pt>
                <c:pt idx="48">
                  <c:v>1996.5</c:v>
                </c:pt>
                <c:pt idx="49">
                  <c:v>1997.5</c:v>
                </c:pt>
                <c:pt idx="50">
                  <c:v>1998.5</c:v>
                </c:pt>
                <c:pt idx="51">
                  <c:v>1999.5</c:v>
                </c:pt>
                <c:pt idx="52">
                  <c:v>2000.5</c:v>
                </c:pt>
                <c:pt idx="53">
                  <c:v>2001.5</c:v>
                </c:pt>
                <c:pt idx="54">
                  <c:v>2002.5</c:v>
                </c:pt>
                <c:pt idx="55">
                  <c:v>2003.5</c:v>
                </c:pt>
                <c:pt idx="56">
                  <c:v>2004.5</c:v>
                </c:pt>
                <c:pt idx="57">
                  <c:v>2005.5</c:v>
                </c:pt>
                <c:pt idx="58">
                  <c:v>2006.5</c:v>
                </c:pt>
                <c:pt idx="59">
                  <c:v>2007.5</c:v>
                </c:pt>
                <c:pt idx="60">
                  <c:v>2008.5</c:v>
                </c:pt>
                <c:pt idx="61">
                  <c:v>2009.5</c:v>
                </c:pt>
                <c:pt idx="62">
                  <c:v>2010.5</c:v>
                </c:pt>
                <c:pt idx="63">
                  <c:v>2011.5</c:v>
                </c:pt>
              </c:numCache>
            </c:numRef>
          </c:xVal>
          <c:yVal>
            <c:numRef>
              <c:f>'Further Graphs'!$B$4:$B$67</c:f>
              <c:numCache>
                <c:formatCode>0.000</c:formatCode>
                <c:ptCount val="64"/>
                <c:pt idx="0">
                  <c:v>-3.7499999999999999E-2</c:v>
                </c:pt>
                <c:pt idx="1">
                  <c:v>-6.0499999999999998E-2</c:v>
                </c:pt>
                <c:pt idx="2">
                  <c:v>-5.2083333333333329E-2</c:v>
                </c:pt>
                <c:pt idx="3">
                  <c:v>-3.2833333333333339E-2</c:v>
                </c:pt>
                <c:pt idx="4">
                  <c:v>-3.0250000000000003E-2</c:v>
                </c:pt>
                <c:pt idx="5">
                  <c:v>-2.9250000000000002E-2</c:v>
                </c:pt>
                <c:pt idx="6">
                  <c:v>-5.5916666666666656E-2</c:v>
                </c:pt>
                <c:pt idx="7">
                  <c:v>-4.3666666666666673E-2</c:v>
                </c:pt>
                <c:pt idx="8">
                  <c:v>-4.1250000000000002E-2</c:v>
                </c:pt>
                <c:pt idx="9">
                  <c:v>-4.2999999999999997E-2</c:v>
                </c:pt>
                <c:pt idx="10">
                  <c:v>-6.8416666666666653E-2</c:v>
                </c:pt>
                <c:pt idx="11">
                  <c:v>-5.45E-2</c:v>
                </c:pt>
                <c:pt idx="12">
                  <c:v>-5.541666666666667E-2</c:v>
                </c:pt>
                <c:pt idx="13">
                  <c:v>-6.6916666666666666E-2</c:v>
                </c:pt>
                <c:pt idx="14">
                  <c:v>-5.566666666666667E-2</c:v>
                </c:pt>
                <c:pt idx="15">
                  <c:v>-5.6416666666666664E-2</c:v>
                </c:pt>
                <c:pt idx="16">
                  <c:v>-5.1583333333333335E-2</c:v>
                </c:pt>
                <c:pt idx="17">
                  <c:v>-4.5083333333333336E-2</c:v>
                </c:pt>
                <c:pt idx="18">
                  <c:v>-3.7916666666666668E-2</c:v>
                </c:pt>
                <c:pt idx="19">
                  <c:v>-3.8416666666666661E-2</c:v>
                </c:pt>
                <c:pt idx="20">
                  <c:v>-3.5583333333333328E-2</c:v>
                </c:pt>
                <c:pt idx="21">
                  <c:v>-3.4916666666666665E-2</c:v>
                </c:pt>
                <c:pt idx="22">
                  <c:v>-4.9833333333333334E-2</c:v>
                </c:pt>
                <c:pt idx="23">
                  <c:v>-5.9500000000000004E-2</c:v>
                </c:pt>
                <c:pt idx="24">
                  <c:v>-5.6000000000000008E-2</c:v>
                </c:pt>
                <c:pt idx="25">
                  <c:v>-4.8583333333333326E-2</c:v>
                </c:pt>
                <c:pt idx="26">
                  <c:v>-5.6416666666666664E-2</c:v>
                </c:pt>
                <c:pt idx="27">
                  <c:v>-8.4749999999999992E-2</c:v>
                </c:pt>
                <c:pt idx="28">
                  <c:v>-7.6999999999999999E-2</c:v>
                </c:pt>
                <c:pt idx="29">
                  <c:v>-7.0500000000000007E-2</c:v>
                </c:pt>
                <c:pt idx="30">
                  <c:v>-6.0666666666666667E-2</c:v>
                </c:pt>
                <c:pt idx="31">
                  <c:v>-5.8500000000000003E-2</c:v>
                </c:pt>
                <c:pt idx="32">
                  <c:v>-7.1750000000000008E-2</c:v>
                </c:pt>
                <c:pt idx="33">
                  <c:v>-7.6166666666666674E-2</c:v>
                </c:pt>
                <c:pt idx="34">
                  <c:v>-9.7083333333333327E-2</c:v>
                </c:pt>
                <c:pt idx="35">
                  <c:v>-9.6000000000000002E-2</c:v>
                </c:pt>
                <c:pt idx="36">
                  <c:v>-7.5083333333333335E-2</c:v>
                </c:pt>
                <c:pt idx="37">
                  <c:v>-7.191666666666667E-2</c:v>
                </c:pt>
                <c:pt idx="38">
                  <c:v>-7.0000000000000007E-2</c:v>
                </c:pt>
                <c:pt idx="39">
                  <c:v>-6.1750000000000006E-2</c:v>
                </c:pt>
                <c:pt idx="40">
                  <c:v>-5.4916666666666662E-2</c:v>
                </c:pt>
                <c:pt idx="41">
                  <c:v>-5.2583333333333329E-2</c:v>
                </c:pt>
                <c:pt idx="42">
                  <c:v>-5.6166666666666663E-2</c:v>
                </c:pt>
                <c:pt idx="43">
                  <c:v>-6.8499999999999991E-2</c:v>
                </c:pt>
                <c:pt idx="44">
                  <c:v>-7.4916666666666673E-2</c:v>
                </c:pt>
                <c:pt idx="45">
                  <c:v>-6.908333333333333E-2</c:v>
                </c:pt>
                <c:pt idx="46">
                  <c:v>-6.1000000000000006E-2</c:v>
                </c:pt>
                <c:pt idx="47">
                  <c:v>-5.5916666666666677E-2</c:v>
                </c:pt>
                <c:pt idx="48">
                  <c:v>-5.4083333333333344E-2</c:v>
                </c:pt>
                <c:pt idx="49">
                  <c:v>-4.9416666666666664E-2</c:v>
                </c:pt>
                <c:pt idx="50">
                  <c:v>-4.4999999999999998E-2</c:v>
                </c:pt>
                <c:pt idx="51">
                  <c:v>-4.2166666666666679E-2</c:v>
                </c:pt>
                <c:pt idx="52">
                  <c:v>-3.9666666666666663E-2</c:v>
                </c:pt>
                <c:pt idx="53">
                  <c:v>-4.7416666666666663E-2</c:v>
                </c:pt>
                <c:pt idx="54">
                  <c:v>-5.7833333333333341E-2</c:v>
                </c:pt>
                <c:pt idx="55">
                  <c:v>-5.9916666666666674E-2</c:v>
                </c:pt>
                <c:pt idx="56">
                  <c:v>-5.541666666666667E-2</c:v>
                </c:pt>
                <c:pt idx="57">
                  <c:v>-5.0833333333333328E-2</c:v>
                </c:pt>
                <c:pt idx="58">
                  <c:v>-4.6083333333333337E-2</c:v>
                </c:pt>
                <c:pt idx="59">
                  <c:v>-4.6166666666666668E-2</c:v>
                </c:pt>
                <c:pt idx="60">
                  <c:v>-5.800000000000001E-2</c:v>
                </c:pt>
                <c:pt idx="61">
                  <c:v>-9.2749999999999999E-2</c:v>
                </c:pt>
                <c:pt idx="62">
                  <c:v>-9.6333333333333326E-2</c:v>
                </c:pt>
                <c:pt idx="63">
                  <c:v>-8.9499999999999996E-2</c:v>
                </c:pt>
              </c:numCache>
            </c:numRef>
          </c:yVal>
          <c:smooth val="1"/>
        </c:ser>
        <c:ser>
          <c:idx val="5"/>
          <c:order val="5"/>
          <c:tx>
            <c:v>Deflation</c:v>
          </c:tx>
          <c:spPr>
            <a:ln>
              <a:solidFill>
                <a:srgbClr val="9954CC"/>
              </a:solidFill>
            </a:ln>
          </c:spPr>
          <c:marker>
            <c:symbol val="none"/>
          </c:marker>
          <c:xVal>
            <c:numRef>
              <c:f>'Further Graphs'!$A$4:$A$67</c:f>
              <c:numCache>
                <c:formatCode>General</c:formatCode>
                <c:ptCount val="64"/>
                <c:pt idx="0">
                  <c:v>1948.5</c:v>
                </c:pt>
                <c:pt idx="1">
                  <c:v>1949.5</c:v>
                </c:pt>
                <c:pt idx="2">
                  <c:v>1950.5</c:v>
                </c:pt>
                <c:pt idx="3">
                  <c:v>1951.5</c:v>
                </c:pt>
                <c:pt idx="4">
                  <c:v>1952.5</c:v>
                </c:pt>
                <c:pt idx="5">
                  <c:v>1953.5</c:v>
                </c:pt>
                <c:pt idx="6">
                  <c:v>1954.5</c:v>
                </c:pt>
                <c:pt idx="7">
                  <c:v>1955.5</c:v>
                </c:pt>
                <c:pt idx="8">
                  <c:v>1956.5</c:v>
                </c:pt>
                <c:pt idx="9">
                  <c:v>1957.5</c:v>
                </c:pt>
                <c:pt idx="10">
                  <c:v>1958.5</c:v>
                </c:pt>
                <c:pt idx="11">
                  <c:v>1959.5</c:v>
                </c:pt>
                <c:pt idx="12">
                  <c:v>1960.5</c:v>
                </c:pt>
                <c:pt idx="13">
                  <c:v>1961.5</c:v>
                </c:pt>
                <c:pt idx="14">
                  <c:v>1962.5</c:v>
                </c:pt>
                <c:pt idx="15">
                  <c:v>1963.5</c:v>
                </c:pt>
                <c:pt idx="16">
                  <c:v>1964.5</c:v>
                </c:pt>
                <c:pt idx="17">
                  <c:v>1965.5</c:v>
                </c:pt>
                <c:pt idx="18">
                  <c:v>1966.5</c:v>
                </c:pt>
                <c:pt idx="19">
                  <c:v>1967.5</c:v>
                </c:pt>
                <c:pt idx="20">
                  <c:v>1968.5</c:v>
                </c:pt>
                <c:pt idx="21">
                  <c:v>1969.5</c:v>
                </c:pt>
                <c:pt idx="22">
                  <c:v>1970.5</c:v>
                </c:pt>
                <c:pt idx="23">
                  <c:v>1971.5</c:v>
                </c:pt>
                <c:pt idx="24">
                  <c:v>1972.5</c:v>
                </c:pt>
                <c:pt idx="25">
                  <c:v>1973.5</c:v>
                </c:pt>
                <c:pt idx="26">
                  <c:v>1974.5</c:v>
                </c:pt>
                <c:pt idx="27">
                  <c:v>1975.5</c:v>
                </c:pt>
                <c:pt idx="28">
                  <c:v>1976.5</c:v>
                </c:pt>
                <c:pt idx="29">
                  <c:v>1977.5</c:v>
                </c:pt>
                <c:pt idx="30">
                  <c:v>1978.5</c:v>
                </c:pt>
                <c:pt idx="31">
                  <c:v>1979.5</c:v>
                </c:pt>
                <c:pt idx="32">
                  <c:v>1980.5</c:v>
                </c:pt>
                <c:pt idx="33">
                  <c:v>1981.5</c:v>
                </c:pt>
                <c:pt idx="34">
                  <c:v>1982.5</c:v>
                </c:pt>
                <c:pt idx="35">
                  <c:v>1983.5</c:v>
                </c:pt>
                <c:pt idx="36">
                  <c:v>1984.5</c:v>
                </c:pt>
                <c:pt idx="37">
                  <c:v>1985.5</c:v>
                </c:pt>
                <c:pt idx="38">
                  <c:v>1986.5</c:v>
                </c:pt>
                <c:pt idx="39">
                  <c:v>1987.5</c:v>
                </c:pt>
                <c:pt idx="40">
                  <c:v>1988.5</c:v>
                </c:pt>
                <c:pt idx="41">
                  <c:v>1989.5</c:v>
                </c:pt>
                <c:pt idx="42">
                  <c:v>1990.5</c:v>
                </c:pt>
                <c:pt idx="43">
                  <c:v>1991.5</c:v>
                </c:pt>
                <c:pt idx="44">
                  <c:v>1992.5</c:v>
                </c:pt>
                <c:pt idx="45">
                  <c:v>1993.5</c:v>
                </c:pt>
                <c:pt idx="46">
                  <c:v>1994.5</c:v>
                </c:pt>
                <c:pt idx="47">
                  <c:v>1995.5</c:v>
                </c:pt>
                <c:pt idx="48">
                  <c:v>1996.5</c:v>
                </c:pt>
                <c:pt idx="49">
                  <c:v>1997.5</c:v>
                </c:pt>
                <c:pt idx="50">
                  <c:v>1998.5</c:v>
                </c:pt>
                <c:pt idx="51">
                  <c:v>1999.5</c:v>
                </c:pt>
                <c:pt idx="52">
                  <c:v>2000.5</c:v>
                </c:pt>
                <c:pt idx="53">
                  <c:v>2001.5</c:v>
                </c:pt>
                <c:pt idx="54">
                  <c:v>2002.5</c:v>
                </c:pt>
                <c:pt idx="55">
                  <c:v>2003.5</c:v>
                </c:pt>
                <c:pt idx="56">
                  <c:v>2004.5</c:v>
                </c:pt>
                <c:pt idx="57">
                  <c:v>2005.5</c:v>
                </c:pt>
                <c:pt idx="58">
                  <c:v>2006.5</c:v>
                </c:pt>
                <c:pt idx="59">
                  <c:v>2007.5</c:v>
                </c:pt>
                <c:pt idx="60">
                  <c:v>2008.5</c:v>
                </c:pt>
                <c:pt idx="61">
                  <c:v>2009.5</c:v>
                </c:pt>
                <c:pt idx="62">
                  <c:v>2010.5</c:v>
                </c:pt>
                <c:pt idx="63">
                  <c:v>2011.5</c:v>
                </c:pt>
              </c:numCache>
            </c:numRef>
          </c:xVal>
          <c:yVal>
            <c:numRef>
              <c:f>'Further Graphs'!$K$4:$K$67</c:f>
              <c:numCache>
                <c:formatCode>General</c:formatCode>
                <c:ptCount val="64"/>
                <c:pt idx="0">
                  <c:v>-5.4820415879016982E-2</c:v>
                </c:pt>
                <c:pt idx="1">
                  <c:v>3.3203125E-2</c:v>
                </c:pt>
                <c:pt idx="2">
                  <c:v>-3.7593984962405957E-2</c:v>
                </c:pt>
                <c:pt idx="3">
                  <c:v>1.6236867239732611E-2</c:v>
                </c:pt>
                <c:pt idx="4">
                  <c:v>5.7636887608070175E-3</c:v>
                </c:pt>
                <c:pt idx="5">
                  <c:v>-7.3843416370106829E-2</c:v>
                </c:pt>
                <c:pt idx="6">
                  <c:v>-3.3533963886500429E-2</c:v>
                </c:pt>
                <c:pt idx="7">
                  <c:v>-3.3250207813798838E-2</c:v>
                </c:pt>
                <c:pt idx="8">
                  <c:v>-4.7505938242280221E-2</c:v>
                </c:pt>
                <c:pt idx="9">
                  <c:v>-4.8229088168801892E-2</c:v>
                </c:pt>
                <c:pt idx="10">
                  <c:v>-5.5516014234875399E-2</c:v>
                </c:pt>
                <c:pt idx="11">
                  <c:v>-3.7671232876712146E-2</c:v>
                </c:pt>
                <c:pt idx="12">
                  <c:v>-4.0927694406549531E-3</c:v>
                </c:pt>
                <c:pt idx="13">
                  <c:v>-2.7206370272063629E-2</c:v>
                </c:pt>
                <c:pt idx="14">
                  <c:v>-2.647253474520217E-3</c:v>
                </c:pt>
                <c:pt idx="15">
                  <c:v>-4.3065231158961326E-2</c:v>
                </c:pt>
                <c:pt idx="16">
                  <c:v>-1.2507817385866038E-2</c:v>
                </c:pt>
                <c:pt idx="17">
                  <c:v>-1.2962962962963065E-2</c:v>
                </c:pt>
                <c:pt idx="18">
                  <c:v>-2.2919179734619988E-2</c:v>
                </c:pt>
                <c:pt idx="19">
                  <c:v>-2.4705882352941244E-2</c:v>
                </c:pt>
                <c:pt idx="20">
                  <c:v>-3.6827195467421969E-2</c:v>
                </c:pt>
                <c:pt idx="21">
                  <c:v>-6.166932482721954E-2</c:v>
                </c:pt>
                <c:pt idx="22">
                  <c:v>-5.5248618784530468E-2</c:v>
                </c:pt>
                <c:pt idx="23">
                  <c:v>-6.6572902015939905E-2</c:v>
                </c:pt>
                <c:pt idx="24">
                  <c:v>-6.5703022339027695E-2</c:v>
                </c:pt>
                <c:pt idx="25">
                  <c:v>-5.3482587064676568E-2</c:v>
                </c:pt>
                <c:pt idx="26">
                  <c:v>-7.9740557039297943E-2</c:v>
                </c:pt>
                <c:pt idx="27">
                  <c:v>-9.2765662859120801E-2</c:v>
                </c:pt>
                <c:pt idx="28">
                  <c:v>-7.3147256977863284E-2</c:v>
                </c:pt>
                <c:pt idx="29">
                  <c:v>-7.5348561257787106E-2</c:v>
                </c:pt>
                <c:pt idx="30">
                  <c:v>-6.0479375696766979E-2</c:v>
                </c:pt>
                <c:pt idx="31">
                  <c:v>-8.0471553049718092E-2</c:v>
                </c:pt>
                <c:pt idx="32">
                  <c:v>-9.6340898564150179E-2</c:v>
                </c:pt>
                <c:pt idx="33">
                  <c:v>-9.8350386301941928E-2</c:v>
                </c:pt>
                <c:pt idx="34">
                  <c:v>-6.7562305295950087E-2</c:v>
                </c:pt>
                <c:pt idx="35">
                  <c:v>-4.7654366771741286E-2</c:v>
                </c:pt>
                <c:pt idx="36">
                  <c:v>-4.9691629955947114E-2</c:v>
                </c:pt>
                <c:pt idx="37">
                  <c:v>-3.2890252215405535E-2</c:v>
                </c:pt>
                <c:pt idx="38">
                  <c:v>-2.5249169435215935E-2</c:v>
                </c:pt>
                <c:pt idx="39">
                  <c:v>-3.0595813204508882E-2</c:v>
                </c:pt>
                <c:pt idx="40">
                  <c:v>-2.938418255704911E-2</c:v>
                </c:pt>
                <c:pt idx="41">
                  <c:v>-3.557431413928247E-2</c:v>
                </c:pt>
                <c:pt idx="42">
                  <c:v>-3.0116959064327542E-2</c:v>
                </c:pt>
                <c:pt idx="43">
                  <c:v>-4.4959508517173785E-2</c:v>
                </c:pt>
                <c:pt idx="44">
                  <c:v>-3.6847767616998484E-2</c:v>
                </c:pt>
                <c:pt idx="45">
                  <c:v>-2.6319235301820121E-2</c:v>
                </c:pt>
                <c:pt idx="46">
                  <c:v>-1.8380462724935653E-2</c:v>
                </c:pt>
                <c:pt idx="47">
                  <c:v>-2.6526526526526539E-2</c:v>
                </c:pt>
                <c:pt idx="48">
                  <c:v>-2.346041055718473E-2</c:v>
                </c:pt>
                <c:pt idx="49">
                  <c:v>-2.0584011488750553E-2</c:v>
                </c:pt>
                <c:pt idx="50">
                  <c:v>-9.4831673779042225E-3</c:v>
                </c:pt>
                <c:pt idx="51">
                  <c:v>-1.3794715922375578E-2</c:v>
                </c:pt>
                <c:pt idx="52">
                  <c:v>-2.429565415763657E-2</c:v>
                </c:pt>
                <c:pt idx="53">
                  <c:v>-2.4588340008900755E-2</c:v>
                </c:pt>
                <c:pt idx="54">
                  <c:v>-1.6091954022988464E-2</c:v>
                </c:pt>
                <c:pt idx="55">
                  <c:v>-2.5600000000000067E-2</c:v>
                </c:pt>
                <c:pt idx="56">
                  <c:v>-2.7892990460389955E-2</c:v>
                </c:pt>
                <c:pt idx="57">
                  <c:v>-3.5599999999999965E-2</c:v>
                </c:pt>
                <c:pt idx="58">
                  <c:v>-3.4376207029741312E-2</c:v>
                </c:pt>
                <c:pt idx="59">
                  <c:v>-2.6508742244782835E-2</c:v>
                </c:pt>
                <c:pt idx="60">
                  <c:v>-3.6151128023919399E-2</c:v>
                </c:pt>
                <c:pt idx="61">
                  <c:v>-4.6893317702227932E-3</c:v>
                </c:pt>
                <c:pt idx="62">
                  <c:v>-1.6060337178349648E-2</c:v>
                </c:pt>
                <c:pt idx="63">
                  <c:v>-2.2125813449023979E-2</c:v>
                </c:pt>
              </c:numCache>
            </c:numRef>
          </c:yVal>
          <c:smooth val="1"/>
        </c:ser>
        <c:dLbls>
          <c:showLegendKey val="0"/>
          <c:showVal val="0"/>
          <c:showCatName val="0"/>
          <c:showSerName val="0"/>
          <c:showPercent val="0"/>
          <c:showBubbleSize val="0"/>
        </c:dLbls>
        <c:axId val="103722944"/>
        <c:axId val="103723520"/>
      </c:scatterChart>
      <c:valAx>
        <c:axId val="103722944"/>
        <c:scaling>
          <c:orientation val="minMax"/>
          <c:max val="2012"/>
          <c:min val="1950"/>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General" sourceLinked="1"/>
        <c:majorTickMark val="out"/>
        <c:minorTickMark val="none"/>
        <c:tickLblPos val="nextTo"/>
        <c:txPr>
          <a:bodyPr rot="0" vert="horz"/>
          <a:lstStyle/>
          <a:p>
            <a:pPr>
              <a:defRPr sz="1100" b="0" i="0" u="none" strike="noStrike" baseline="0">
                <a:solidFill>
                  <a:srgbClr val="000000"/>
                </a:solidFill>
                <a:latin typeface="HelveticaNeueLT Std"/>
                <a:ea typeface="HelveticaNeueLT Std"/>
                <a:cs typeface="HelveticaNeueLT Std"/>
              </a:defRPr>
            </a:pPr>
            <a:endParaRPr lang="en-US"/>
          </a:p>
        </c:txPr>
        <c:crossAx val="103723520"/>
        <c:crosses val="autoZero"/>
        <c:crossBetween val="midCat"/>
      </c:valAx>
      <c:valAx>
        <c:axId val="103723520"/>
        <c:scaling>
          <c:orientation val="minMax"/>
          <c:max val="0.1"/>
          <c:min val="-0.14000000000000001"/>
        </c:scaling>
        <c:delete val="0"/>
        <c:axPos val="l"/>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1100" baseline="0">
                <a:latin typeface="HelveticaNeueLT Std" pitchFamily="34" charset="0"/>
              </a:defRPr>
            </a:pPr>
            <a:endParaRPr lang="en-US"/>
          </a:p>
        </c:txPr>
        <c:crossAx val="103722944"/>
        <c:crossesAt val="1950"/>
        <c:crossBetween val="midCat"/>
        <c:majorUnit val="2.0000000000000004E-2"/>
        <c:minorUnit val="1.0000000000000002E-2"/>
      </c:valAx>
    </c:plotArea>
    <c:legend>
      <c:legendPos val="r"/>
      <c:layout>
        <c:manualLayout>
          <c:xMode val="edge"/>
          <c:yMode val="edge"/>
          <c:x val="0.61083169866924536"/>
          <c:y val="0.72083936744087895"/>
          <c:w val="0.28605976884468387"/>
          <c:h val="0.27916063255912105"/>
        </c:manualLayout>
      </c:layout>
      <c:overlay val="0"/>
      <c:txPr>
        <a:bodyPr/>
        <a:lstStyle/>
        <a:p>
          <a:pPr>
            <a:defRPr sz="11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u="sng" baseline="0">
                <a:latin typeface="HelveticaNeueLT Std" pitchFamily="34" charset="0"/>
              </a:defRPr>
            </a:pPr>
            <a:r>
              <a:rPr lang="en-GB" sz="1600" u="sng" baseline="0">
                <a:latin typeface="HelveticaNeueLT Std" pitchFamily="34" charset="0"/>
              </a:rPr>
              <a:t>Inflation-normalised oil price vs. </a:t>
            </a:r>
            <a:r>
              <a:rPr lang="en-GB" sz="1600" b="1" i="0" u="sng" strike="noStrike" baseline="0">
                <a:effectLst/>
              </a:rPr>
              <a:t>δ-</a:t>
            </a:r>
            <a:r>
              <a:rPr lang="en-GB" sz="1600" u="sng" baseline="0">
                <a:latin typeface="HelveticaNeueLT Std" pitchFamily="34" charset="0"/>
              </a:rPr>
              <a:t>GDP / </a:t>
            </a:r>
            <a:r>
              <a:rPr lang="en-GB" sz="1600" b="1" i="0" u="sng" strike="noStrike" baseline="0">
                <a:effectLst/>
              </a:rPr>
              <a:t>δ-δ-GDP</a:t>
            </a:r>
            <a:r>
              <a:rPr lang="en-GB" sz="1600" u="sng" baseline="0">
                <a:latin typeface="HelveticaNeueLT Std" pitchFamily="34" charset="0"/>
              </a:rPr>
              <a:t> since 1953</a:t>
            </a:r>
          </a:p>
        </c:rich>
      </c:tx>
      <c:layout/>
      <c:overlay val="0"/>
    </c:title>
    <c:autoTitleDeleted val="0"/>
    <c:plotArea>
      <c:layout/>
      <c:scatterChart>
        <c:scatterStyle val="lineMarker"/>
        <c:varyColors val="0"/>
        <c:ser>
          <c:idx val="0"/>
          <c:order val="0"/>
          <c:tx>
            <c:v>$OIL–vs–δGDP</c:v>
          </c:tx>
          <c:spPr>
            <a:ln w="28575">
              <a:noFill/>
            </a:ln>
          </c:spPr>
          <c:marker>
            <c:symbol val="circle"/>
            <c:size val="5"/>
          </c:marker>
          <c:trendline>
            <c:trendlineType val="linear"/>
            <c:dispRSqr val="0"/>
            <c:dispEq val="0"/>
          </c:trendline>
          <c:trendline>
            <c:spPr>
              <a:ln>
                <a:solidFill>
                  <a:schemeClr val="accent1"/>
                </a:solidFill>
              </a:ln>
            </c:spPr>
            <c:trendlineType val="linear"/>
            <c:dispRSqr val="0"/>
            <c:dispEq val="0"/>
          </c:trendline>
          <c:xVal>
            <c:numRef>
              <c:f>'Further Graphs'!$M$9:$M$67</c:f>
              <c:numCache>
                <c:formatCode>[$$-409]#,##0.00</c:formatCode>
                <c:ptCount val="59"/>
                <c:pt idx="0">
                  <c:v>25.03</c:v>
                </c:pt>
                <c:pt idx="1">
                  <c:v>25.59</c:v>
                </c:pt>
                <c:pt idx="2">
                  <c:v>25.11</c:v>
                </c:pt>
                <c:pt idx="3">
                  <c:v>24.88</c:v>
                </c:pt>
                <c:pt idx="4">
                  <c:v>25.67</c:v>
                </c:pt>
                <c:pt idx="5">
                  <c:v>23.89</c:v>
                </c:pt>
                <c:pt idx="6">
                  <c:v>23.65</c:v>
                </c:pt>
                <c:pt idx="7">
                  <c:v>22.64</c:v>
                </c:pt>
                <c:pt idx="8">
                  <c:v>21.91</c:v>
                </c:pt>
                <c:pt idx="9">
                  <c:v>21.65</c:v>
                </c:pt>
                <c:pt idx="10">
                  <c:v>21.85</c:v>
                </c:pt>
                <c:pt idx="11">
                  <c:v>22.23</c:v>
                </c:pt>
                <c:pt idx="12">
                  <c:v>21.94</c:v>
                </c:pt>
                <c:pt idx="13">
                  <c:v>21.95</c:v>
                </c:pt>
                <c:pt idx="14">
                  <c:v>21.5</c:v>
                </c:pt>
                <c:pt idx="15">
                  <c:v>20.98</c:v>
                </c:pt>
                <c:pt idx="16">
                  <c:v>20.81</c:v>
                </c:pt>
                <c:pt idx="17">
                  <c:v>20.079999999999998</c:v>
                </c:pt>
                <c:pt idx="18">
                  <c:v>20.43</c:v>
                </c:pt>
                <c:pt idx="19">
                  <c:v>19.79</c:v>
                </c:pt>
                <c:pt idx="20">
                  <c:v>24.39</c:v>
                </c:pt>
                <c:pt idx="21">
                  <c:v>43.51</c:v>
                </c:pt>
                <c:pt idx="22">
                  <c:v>52.11</c:v>
                </c:pt>
                <c:pt idx="23">
                  <c:v>52.92</c:v>
                </c:pt>
                <c:pt idx="24">
                  <c:v>54.58</c:v>
                </c:pt>
                <c:pt idx="25">
                  <c:v>52.7</c:v>
                </c:pt>
                <c:pt idx="26">
                  <c:v>78.73</c:v>
                </c:pt>
                <c:pt idx="27">
                  <c:v>104.49</c:v>
                </c:pt>
                <c:pt idx="28">
                  <c:v>90.49</c:v>
                </c:pt>
                <c:pt idx="29">
                  <c:v>75.86</c:v>
                </c:pt>
                <c:pt idx="30">
                  <c:v>67.12</c:v>
                </c:pt>
                <c:pt idx="31">
                  <c:v>63.62</c:v>
                </c:pt>
                <c:pt idx="32">
                  <c:v>57.51</c:v>
                </c:pt>
                <c:pt idx="33">
                  <c:v>30.26</c:v>
                </c:pt>
                <c:pt idx="34">
                  <c:v>35.9</c:v>
                </c:pt>
                <c:pt idx="35">
                  <c:v>28.94</c:v>
                </c:pt>
                <c:pt idx="36">
                  <c:v>33.97</c:v>
                </c:pt>
                <c:pt idx="37">
                  <c:v>40.67</c:v>
                </c:pt>
                <c:pt idx="38">
                  <c:v>34.090000000000003</c:v>
                </c:pt>
                <c:pt idx="39">
                  <c:v>31.53</c:v>
                </c:pt>
                <c:pt idx="40">
                  <c:v>26.66</c:v>
                </c:pt>
                <c:pt idx="41">
                  <c:v>24.27</c:v>
                </c:pt>
                <c:pt idx="42">
                  <c:v>25.26</c:v>
                </c:pt>
                <c:pt idx="43">
                  <c:v>29.96</c:v>
                </c:pt>
                <c:pt idx="44">
                  <c:v>26.69</c:v>
                </c:pt>
                <c:pt idx="45">
                  <c:v>16.8</c:v>
                </c:pt>
                <c:pt idx="46">
                  <c:v>22.79</c:v>
                </c:pt>
                <c:pt idx="47">
                  <c:v>36.54</c:v>
                </c:pt>
                <c:pt idx="48">
                  <c:v>29.86</c:v>
                </c:pt>
                <c:pt idx="49">
                  <c:v>29.12</c:v>
                </c:pt>
                <c:pt idx="50">
                  <c:v>34.6</c:v>
                </c:pt>
                <c:pt idx="51">
                  <c:v>45.78</c:v>
                </c:pt>
                <c:pt idx="52">
                  <c:v>58.83</c:v>
                </c:pt>
                <c:pt idx="53">
                  <c:v>66.45</c:v>
                </c:pt>
                <c:pt idx="54">
                  <c:v>71.03</c:v>
                </c:pt>
                <c:pt idx="55">
                  <c:v>97.33</c:v>
                </c:pt>
                <c:pt idx="56">
                  <c:v>57.18</c:v>
                </c:pt>
                <c:pt idx="57">
                  <c:v>75.05</c:v>
                </c:pt>
                <c:pt idx="58">
                  <c:v>88.93</c:v>
                </c:pt>
              </c:numCache>
            </c:numRef>
          </c:xVal>
          <c:yVal>
            <c:numRef>
              <c:f>'Further Graphs'!$F$9:$F$67</c:f>
              <c:numCache>
                <c:formatCode>General</c:formatCode>
                <c:ptCount val="59"/>
                <c:pt idx="0">
                  <c:v>-9.8445679569325595E-3</c:v>
                </c:pt>
                <c:pt idx="1">
                  <c:v>-2.2771835410388186E-2</c:v>
                </c:pt>
                <c:pt idx="2">
                  <c:v>1.6378388304894465E-2</c:v>
                </c:pt>
                <c:pt idx="3">
                  <c:v>2.710881267151577E-2</c:v>
                </c:pt>
                <c:pt idx="4">
                  <c:v>5.2925125170499854E-3</c:v>
                </c:pt>
                <c:pt idx="5">
                  <c:v>-3.6397906748885323E-2</c:v>
                </c:pt>
                <c:pt idx="6">
                  <c:v>2.3363856685633566E-2</c:v>
                </c:pt>
                <c:pt idx="7">
                  <c:v>5.5412344080465692E-2</c:v>
                </c:pt>
                <c:pt idx="8">
                  <c:v>-4.8791388557190007E-3</c:v>
                </c:pt>
                <c:pt idx="9">
                  <c:v>6.6156208937130812E-2</c:v>
                </c:pt>
                <c:pt idx="10">
                  <c:v>9.7166740766274629E-3</c:v>
                </c:pt>
                <c:pt idx="11">
                  <c:v>5.6296733671790333E-2</c:v>
                </c:pt>
                <c:pt idx="12">
                  <c:v>5.9442170699101737E-2</c:v>
                </c:pt>
                <c:pt idx="13">
                  <c:v>7.4829292583697304E-2</c:v>
                </c:pt>
                <c:pt idx="14">
                  <c:v>4.5248460203875851E-2</c:v>
                </c:pt>
                <c:pt idx="15">
                  <c:v>3.309734291534161E-2</c:v>
                </c:pt>
                <c:pt idx="16">
                  <c:v>2.3129420599764083E-2</c:v>
                </c:pt>
                <c:pt idx="17">
                  <c:v>1.1208292771434536E-2</c:v>
                </c:pt>
                <c:pt idx="18">
                  <c:v>-6.2869715676633353E-3</c:v>
                </c:pt>
                <c:pt idx="19">
                  <c:v>1.8792471550297396E-2</c:v>
                </c:pt>
                <c:pt idx="20">
                  <c:v>5.5237757042347901E-2</c:v>
                </c:pt>
                <c:pt idx="21">
                  <c:v>9.111528751720277E-3</c:v>
                </c:pt>
                <c:pt idx="22">
                  <c:v>-1.6987220864341346E-2</c:v>
                </c:pt>
                <c:pt idx="23">
                  <c:v>3.4131990503261544E-2</c:v>
                </c:pt>
                <c:pt idx="24">
                  <c:v>5.00290475366163E-2</c:v>
                </c:pt>
                <c:pt idx="25">
                  <c:v>5.4521780693224109E-2</c:v>
                </c:pt>
                <c:pt idx="26">
                  <c:v>3.8882887649324127E-2</c:v>
                </c:pt>
                <c:pt idx="27">
                  <c:v>-1.8228893242804189E-2</c:v>
                </c:pt>
                <c:pt idx="28">
                  <c:v>1.2204755055484906E-2</c:v>
                </c:pt>
                <c:pt idx="29">
                  <c:v>-1.6740519206461801E-2</c:v>
                </c:pt>
                <c:pt idx="30">
                  <c:v>1.5252931088330923E-2</c:v>
                </c:pt>
                <c:pt idx="31">
                  <c:v>6.3366302261449237E-2</c:v>
                </c:pt>
                <c:pt idx="32">
                  <c:v>4.3645241090560782E-2</c:v>
                </c:pt>
                <c:pt idx="33">
                  <c:v>3.3426425165931972E-2</c:v>
                </c:pt>
                <c:pt idx="34">
                  <c:v>2.3860217219084268E-2</c:v>
                </c:pt>
                <c:pt idx="35">
                  <c:v>4.3926771792493602E-2</c:v>
                </c:pt>
                <c:pt idx="36">
                  <c:v>4.0532101316504088E-2</c:v>
                </c:pt>
                <c:pt idx="37">
                  <c:v>3.0420320161072878E-2</c:v>
                </c:pt>
                <c:pt idx="38">
                  <c:v>-1.0733350628176708E-2</c:v>
                </c:pt>
                <c:pt idx="39">
                  <c:v>1.3626133699212062E-2</c:v>
                </c:pt>
                <c:pt idx="40">
                  <c:v>2.7897750289065604E-2</c:v>
                </c:pt>
                <c:pt idx="41">
                  <c:v>3.901230729115257E-2</c:v>
                </c:pt>
                <c:pt idx="42">
                  <c:v>2.5917970300627591E-2</c:v>
                </c:pt>
                <c:pt idx="43">
                  <c:v>2.6336243260633774E-2</c:v>
                </c:pt>
                <c:pt idx="44">
                  <c:v>4.1603494843290401E-2</c:v>
                </c:pt>
                <c:pt idx="45">
                  <c:v>4.2802220247683875E-2</c:v>
                </c:pt>
                <c:pt idx="46">
                  <c:v>5.0346782586915495E-2</c:v>
                </c:pt>
                <c:pt idx="47">
                  <c:v>4.092689486213219E-2</c:v>
                </c:pt>
                <c:pt idx="48">
                  <c:v>1.4416250110809381E-2</c:v>
                </c:pt>
                <c:pt idx="49">
                  <c:v>1.3288198841153731E-2</c:v>
                </c:pt>
                <c:pt idx="50">
                  <c:v>1.6434748909688102E-2</c:v>
                </c:pt>
                <c:pt idx="51">
                  <c:v>3.4514933261772462E-2</c:v>
                </c:pt>
                <c:pt idx="52">
                  <c:v>2.6068445352432246E-2</c:v>
                </c:pt>
                <c:pt idx="53">
                  <c:v>2.6309655252755748E-2</c:v>
                </c:pt>
                <c:pt idx="54">
                  <c:v>2.3932981316213464E-2</c:v>
                </c:pt>
                <c:pt idx="55">
                  <c:v>-5.3090219294926744E-4</c:v>
                </c:pt>
                <c:pt idx="56">
                  <c:v>-2.6527410268786134E-2</c:v>
                </c:pt>
                <c:pt idx="57">
                  <c:v>1.3190427825507056E-2</c:v>
                </c:pt>
                <c:pt idx="58">
                  <c:v>7.2301784054251694E-3</c:v>
                </c:pt>
              </c:numCache>
            </c:numRef>
          </c:yVal>
          <c:smooth val="0"/>
        </c:ser>
        <c:ser>
          <c:idx val="1"/>
          <c:order val="1"/>
          <c:tx>
            <c:v>$OIL–vs–δδGDP</c:v>
          </c:tx>
          <c:spPr>
            <a:ln w="28575">
              <a:noFill/>
            </a:ln>
          </c:spPr>
          <c:marker>
            <c:symbol val="circle"/>
            <c:size val="5"/>
          </c:marker>
          <c:trendline>
            <c:trendlineType val="linear"/>
            <c:dispRSqr val="0"/>
            <c:dispEq val="0"/>
          </c:trendline>
          <c:trendline>
            <c:spPr>
              <a:ln>
                <a:solidFill>
                  <a:srgbClr val="FF0000"/>
                </a:solidFill>
              </a:ln>
            </c:spPr>
            <c:trendlineType val="linear"/>
            <c:dispRSqr val="0"/>
            <c:dispEq val="0"/>
          </c:trendline>
          <c:xVal>
            <c:numRef>
              <c:f>'Further Graphs'!$M$9:$M$67</c:f>
              <c:numCache>
                <c:formatCode>[$$-409]#,##0.00</c:formatCode>
                <c:ptCount val="59"/>
                <c:pt idx="0">
                  <c:v>25.03</c:v>
                </c:pt>
                <c:pt idx="1">
                  <c:v>25.59</c:v>
                </c:pt>
                <c:pt idx="2">
                  <c:v>25.11</c:v>
                </c:pt>
                <c:pt idx="3">
                  <c:v>24.88</c:v>
                </c:pt>
                <c:pt idx="4">
                  <c:v>25.67</c:v>
                </c:pt>
                <c:pt idx="5">
                  <c:v>23.89</c:v>
                </c:pt>
                <c:pt idx="6">
                  <c:v>23.65</c:v>
                </c:pt>
                <c:pt idx="7">
                  <c:v>22.64</c:v>
                </c:pt>
                <c:pt idx="8">
                  <c:v>21.91</c:v>
                </c:pt>
                <c:pt idx="9">
                  <c:v>21.65</c:v>
                </c:pt>
                <c:pt idx="10">
                  <c:v>21.85</c:v>
                </c:pt>
                <c:pt idx="11">
                  <c:v>22.23</c:v>
                </c:pt>
                <c:pt idx="12">
                  <c:v>21.94</c:v>
                </c:pt>
                <c:pt idx="13">
                  <c:v>21.95</c:v>
                </c:pt>
                <c:pt idx="14">
                  <c:v>21.5</c:v>
                </c:pt>
                <c:pt idx="15">
                  <c:v>20.98</c:v>
                </c:pt>
                <c:pt idx="16">
                  <c:v>20.81</c:v>
                </c:pt>
                <c:pt idx="17">
                  <c:v>20.079999999999998</c:v>
                </c:pt>
                <c:pt idx="18">
                  <c:v>20.43</c:v>
                </c:pt>
                <c:pt idx="19">
                  <c:v>19.79</c:v>
                </c:pt>
                <c:pt idx="20">
                  <c:v>24.39</c:v>
                </c:pt>
                <c:pt idx="21">
                  <c:v>43.51</c:v>
                </c:pt>
                <c:pt idx="22">
                  <c:v>52.11</c:v>
                </c:pt>
                <c:pt idx="23">
                  <c:v>52.92</c:v>
                </c:pt>
                <c:pt idx="24">
                  <c:v>54.58</c:v>
                </c:pt>
                <c:pt idx="25">
                  <c:v>52.7</c:v>
                </c:pt>
                <c:pt idx="26">
                  <c:v>78.73</c:v>
                </c:pt>
                <c:pt idx="27">
                  <c:v>104.49</c:v>
                </c:pt>
                <c:pt idx="28">
                  <c:v>90.49</c:v>
                </c:pt>
                <c:pt idx="29">
                  <c:v>75.86</c:v>
                </c:pt>
                <c:pt idx="30">
                  <c:v>67.12</c:v>
                </c:pt>
                <c:pt idx="31">
                  <c:v>63.62</c:v>
                </c:pt>
                <c:pt idx="32">
                  <c:v>57.51</c:v>
                </c:pt>
                <c:pt idx="33">
                  <c:v>30.26</c:v>
                </c:pt>
                <c:pt idx="34">
                  <c:v>35.9</c:v>
                </c:pt>
                <c:pt idx="35">
                  <c:v>28.94</c:v>
                </c:pt>
                <c:pt idx="36">
                  <c:v>33.97</c:v>
                </c:pt>
                <c:pt idx="37">
                  <c:v>40.67</c:v>
                </c:pt>
                <c:pt idx="38">
                  <c:v>34.090000000000003</c:v>
                </c:pt>
                <c:pt idx="39">
                  <c:v>31.53</c:v>
                </c:pt>
                <c:pt idx="40">
                  <c:v>26.66</c:v>
                </c:pt>
                <c:pt idx="41">
                  <c:v>24.27</c:v>
                </c:pt>
                <c:pt idx="42">
                  <c:v>25.26</c:v>
                </c:pt>
                <c:pt idx="43">
                  <c:v>29.96</c:v>
                </c:pt>
                <c:pt idx="44">
                  <c:v>26.69</c:v>
                </c:pt>
                <c:pt idx="45">
                  <c:v>16.8</c:v>
                </c:pt>
                <c:pt idx="46">
                  <c:v>22.79</c:v>
                </c:pt>
                <c:pt idx="47">
                  <c:v>36.54</c:v>
                </c:pt>
                <c:pt idx="48">
                  <c:v>29.86</c:v>
                </c:pt>
                <c:pt idx="49">
                  <c:v>29.12</c:v>
                </c:pt>
                <c:pt idx="50">
                  <c:v>34.6</c:v>
                </c:pt>
                <c:pt idx="51">
                  <c:v>45.78</c:v>
                </c:pt>
                <c:pt idx="52">
                  <c:v>58.83</c:v>
                </c:pt>
                <c:pt idx="53">
                  <c:v>66.45</c:v>
                </c:pt>
                <c:pt idx="54">
                  <c:v>71.03</c:v>
                </c:pt>
                <c:pt idx="55">
                  <c:v>97.33</c:v>
                </c:pt>
                <c:pt idx="56">
                  <c:v>57.18</c:v>
                </c:pt>
                <c:pt idx="57">
                  <c:v>75.05</c:v>
                </c:pt>
                <c:pt idx="58">
                  <c:v>88.93</c:v>
                </c:pt>
              </c:numCache>
            </c:numRef>
          </c:xVal>
          <c:yVal>
            <c:numRef>
              <c:f>'Further Graphs'!$N$9:$N$67</c:f>
              <c:numCache>
                <c:formatCode>General</c:formatCode>
                <c:ptCount val="59"/>
                <c:pt idx="0">
                  <c:v>-0.10349059324280052</c:v>
                </c:pt>
                <c:pt idx="1">
                  <c:v>-1.2927267453455626E-2</c:v>
                </c:pt>
                <c:pt idx="2">
                  <c:v>3.915022371528265E-2</c:v>
                </c:pt>
                <c:pt idx="3">
                  <c:v>1.0730424366621305E-2</c:v>
                </c:pt>
                <c:pt idx="4">
                  <c:v>-2.1816300154465784E-2</c:v>
                </c:pt>
                <c:pt idx="5">
                  <c:v>-4.1690419265935308E-2</c:v>
                </c:pt>
                <c:pt idx="6">
                  <c:v>5.9761763434518889E-2</c:v>
                </c:pt>
                <c:pt idx="7">
                  <c:v>3.2048487394832126E-2</c:v>
                </c:pt>
                <c:pt idx="8">
                  <c:v>-6.0291482936184693E-2</c:v>
                </c:pt>
                <c:pt idx="9">
                  <c:v>7.1035347792849812E-2</c:v>
                </c:pt>
                <c:pt idx="10">
                  <c:v>-5.6439534860503349E-2</c:v>
                </c:pt>
                <c:pt idx="11">
                  <c:v>4.658005959516287E-2</c:v>
                </c:pt>
                <c:pt idx="12">
                  <c:v>3.1454370273114041E-3</c:v>
                </c:pt>
                <c:pt idx="13">
                  <c:v>1.5387121884595567E-2</c:v>
                </c:pt>
                <c:pt idx="14">
                  <c:v>-2.9580832379821453E-2</c:v>
                </c:pt>
                <c:pt idx="15">
                  <c:v>-1.2151117288534241E-2</c:v>
                </c:pt>
                <c:pt idx="16">
                  <c:v>-9.9679223155775265E-3</c:v>
                </c:pt>
                <c:pt idx="17">
                  <c:v>-1.1921127828329547E-2</c:v>
                </c:pt>
                <c:pt idx="18">
                  <c:v>-1.7495264339097871E-2</c:v>
                </c:pt>
                <c:pt idx="19">
                  <c:v>2.5079443117960731E-2</c:v>
                </c:pt>
                <c:pt idx="20">
                  <c:v>3.6445285492050505E-2</c:v>
                </c:pt>
                <c:pt idx="21">
                  <c:v>-4.6126228290627624E-2</c:v>
                </c:pt>
                <c:pt idx="22">
                  <c:v>-2.6098749616061623E-2</c:v>
                </c:pt>
                <c:pt idx="23">
                  <c:v>5.111921136760289E-2</c:v>
                </c:pt>
                <c:pt idx="24">
                  <c:v>1.5897057033354756E-2</c:v>
                </c:pt>
                <c:pt idx="25">
                  <c:v>4.4927331566078088E-3</c:v>
                </c:pt>
                <c:pt idx="26">
                  <c:v>-1.5638893043899982E-2</c:v>
                </c:pt>
                <c:pt idx="27">
                  <c:v>-5.7111780892128317E-2</c:v>
                </c:pt>
                <c:pt idx="28">
                  <c:v>3.0433648298289095E-2</c:v>
                </c:pt>
                <c:pt idx="29">
                  <c:v>-2.8945274261946707E-2</c:v>
                </c:pt>
                <c:pt idx="30">
                  <c:v>3.1993450294792725E-2</c:v>
                </c:pt>
                <c:pt idx="31">
                  <c:v>4.8113371173118313E-2</c:v>
                </c:pt>
                <c:pt idx="32">
                  <c:v>-1.9721061170888454E-2</c:v>
                </c:pt>
                <c:pt idx="33">
                  <c:v>-1.021881592462881E-2</c:v>
                </c:pt>
                <c:pt idx="34">
                  <c:v>-9.5662079468477046E-3</c:v>
                </c:pt>
                <c:pt idx="35">
                  <c:v>2.0066554573409334E-2</c:v>
                </c:pt>
                <c:pt idx="36">
                  <c:v>-3.3946704759895141E-3</c:v>
                </c:pt>
                <c:pt idx="37">
                  <c:v>-1.011178115543121E-2</c:v>
                </c:pt>
                <c:pt idx="38">
                  <c:v>-4.1153670789249586E-2</c:v>
                </c:pt>
                <c:pt idx="39">
                  <c:v>2.435948432738877E-2</c:v>
                </c:pt>
                <c:pt idx="40">
                  <c:v>1.4271616589853542E-2</c:v>
                </c:pt>
                <c:pt idx="41">
                  <c:v>1.1114557002086967E-2</c:v>
                </c:pt>
                <c:pt idx="42">
                  <c:v>-1.309433699052498E-2</c:v>
                </c:pt>
                <c:pt idx="43">
                  <c:v>4.1827296000618297E-4</c:v>
                </c:pt>
                <c:pt idx="44">
                  <c:v>1.5267251582656627E-2</c:v>
                </c:pt>
                <c:pt idx="45">
                  <c:v>1.1987254043934747E-3</c:v>
                </c:pt>
                <c:pt idx="46">
                  <c:v>7.5445623392316197E-3</c:v>
                </c:pt>
                <c:pt idx="47">
                  <c:v>-9.4198877247833046E-3</c:v>
                </c:pt>
                <c:pt idx="48">
                  <c:v>-2.6510644751322809E-2</c:v>
                </c:pt>
                <c:pt idx="49">
                  <c:v>-1.1280512696556499E-3</c:v>
                </c:pt>
                <c:pt idx="50">
                  <c:v>3.1465500685343706E-3</c:v>
                </c:pt>
                <c:pt idx="51">
                  <c:v>1.8080184352084361E-2</c:v>
                </c:pt>
                <c:pt idx="52">
                  <c:v>-8.4464879093402168E-3</c:v>
                </c:pt>
                <c:pt idx="53">
                  <c:v>2.4120990032350242E-4</c:v>
                </c:pt>
                <c:pt idx="54">
                  <c:v>-2.376673936542284E-3</c:v>
                </c:pt>
                <c:pt idx="55">
                  <c:v>-2.4463883509162732E-2</c:v>
                </c:pt>
                <c:pt idx="56">
                  <c:v>-2.5996508075836866E-2</c:v>
                </c:pt>
                <c:pt idx="57">
                  <c:v>3.971783809429319E-2</c:v>
                </c:pt>
                <c:pt idx="58">
                  <c:v>-5.9602494200818867E-3</c:v>
                </c:pt>
              </c:numCache>
            </c:numRef>
          </c:yVal>
          <c:smooth val="0"/>
        </c:ser>
        <c:dLbls>
          <c:showLegendKey val="0"/>
          <c:showVal val="0"/>
          <c:showCatName val="0"/>
          <c:showSerName val="0"/>
          <c:showPercent val="0"/>
          <c:showBubbleSize val="0"/>
        </c:dLbls>
        <c:axId val="103725824"/>
        <c:axId val="103726400"/>
      </c:scatterChart>
      <c:valAx>
        <c:axId val="103725824"/>
        <c:scaling>
          <c:orientation val="minMax"/>
          <c:max val="110"/>
          <c:min val="0"/>
        </c:scaling>
        <c:delete val="0"/>
        <c:axPos val="b"/>
        <c:majorGridlines/>
        <c:numFmt formatCode="[$$-409]#,##0.00" sourceLinked="1"/>
        <c:majorTickMark val="cross"/>
        <c:minorTickMark val="none"/>
        <c:tickLblPos val="nextTo"/>
        <c:crossAx val="103726400"/>
        <c:crosses val="autoZero"/>
        <c:crossBetween val="midCat"/>
        <c:majorUnit val="10"/>
      </c:valAx>
      <c:valAx>
        <c:axId val="103726400"/>
        <c:scaling>
          <c:orientation val="minMax"/>
          <c:max val="8.0000000000000016E-2"/>
          <c:min val="-4.0000000000000008E-2"/>
        </c:scaling>
        <c:delete val="0"/>
        <c:axPos val="l"/>
        <c:majorGridlines/>
        <c:numFmt formatCode="General" sourceLinked="1"/>
        <c:majorTickMark val="out"/>
        <c:minorTickMark val="none"/>
        <c:tickLblPos val="nextTo"/>
        <c:crossAx val="103725824"/>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Tax rate vs. GDP growth by year</a:t>
            </a:r>
          </a:p>
        </c:rich>
      </c:tx>
      <c:overlay val="0"/>
    </c:title>
    <c:autoTitleDeleted val="0"/>
    <c:plotArea>
      <c:layout/>
      <c:scatterChart>
        <c:scatterStyle val="lineMarker"/>
        <c:varyColors val="0"/>
        <c:ser>
          <c:idx val="0"/>
          <c:order val="0"/>
          <c:tx>
            <c:v>'Tax rate vs. GDP growth</c:v>
          </c:tx>
          <c:spPr>
            <a:ln w="28575">
              <a:noFill/>
            </a:ln>
          </c:spPr>
          <c:marker>
            <c:symbol val="x"/>
            <c:size val="5"/>
          </c:marker>
          <c:xVal>
            <c:numRef>
              <c:f>'Budget Surplus or Deficit'!$I$8:$I$77</c:f>
              <c:numCache>
                <c:formatCode>#,##0.0</c:formatCode>
                <c:ptCount val="70"/>
                <c:pt idx="0">
                  <c:v>6.8</c:v>
                </c:pt>
                <c:pt idx="1">
                  <c:v>7.6</c:v>
                </c:pt>
                <c:pt idx="2">
                  <c:v>10.1</c:v>
                </c:pt>
                <c:pt idx="3">
                  <c:v>13.3</c:v>
                </c:pt>
                <c:pt idx="4">
                  <c:v>20.9</c:v>
                </c:pt>
                <c:pt idx="5">
                  <c:v>20.399999999999999</c:v>
                </c:pt>
                <c:pt idx="6">
                  <c:v>17.7</c:v>
                </c:pt>
                <c:pt idx="7">
                  <c:v>16.5</c:v>
                </c:pt>
                <c:pt idx="8">
                  <c:v>16.2</c:v>
                </c:pt>
                <c:pt idx="9">
                  <c:v>14.5</c:v>
                </c:pt>
                <c:pt idx="10">
                  <c:v>14.4</c:v>
                </c:pt>
                <c:pt idx="11">
                  <c:v>16.100000000000001</c:v>
                </c:pt>
                <c:pt idx="12">
                  <c:v>19</c:v>
                </c:pt>
                <c:pt idx="13">
                  <c:v>18.7</c:v>
                </c:pt>
                <c:pt idx="14">
                  <c:v>18.5</c:v>
                </c:pt>
                <c:pt idx="15">
                  <c:v>16.5</c:v>
                </c:pt>
                <c:pt idx="16">
                  <c:v>17.5</c:v>
                </c:pt>
                <c:pt idx="17">
                  <c:v>17.7</c:v>
                </c:pt>
                <c:pt idx="18">
                  <c:v>17.3</c:v>
                </c:pt>
                <c:pt idx="19">
                  <c:v>16.2</c:v>
                </c:pt>
                <c:pt idx="20">
                  <c:v>17.8</c:v>
                </c:pt>
                <c:pt idx="21">
                  <c:v>17.8</c:v>
                </c:pt>
                <c:pt idx="22">
                  <c:v>17.600000000000001</c:v>
                </c:pt>
                <c:pt idx="23">
                  <c:v>17.8</c:v>
                </c:pt>
                <c:pt idx="24">
                  <c:v>17.600000000000001</c:v>
                </c:pt>
                <c:pt idx="25">
                  <c:v>17</c:v>
                </c:pt>
                <c:pt idx="26">
                  <c:v>17.3</c:v>
                </c:pt>
                <c:pt idx="27">
                  <c:v>18.399999999999999</c:v>
                </c:pt>
                <c:pt idx="28">
                  <c:v>17.600000000000001</c:v>
                </c:pt>
                <c:pt idx="29">
                  <c:v>19.7</c:v>
                </c:pt>
                <c:pt idx="30">
                  <c:v>19</c:v>
                </c:pt>
                <c:pt idx="31">
                  <c:v>17.3</c:v>
                </c:pt>
                <c:pt idx="32">
                  <c:v>17.600000000000001</c:v>
                </c:pt>
                <c:pt idx="33">
                  <c:v>17.600000000000001</c:v>
                </c:pt>
                <c:pt idx="34">
                  <c:v>18.3</c:v>
                </c:pt>
                <c:pt idx="35">
                  <c:v>17.899999999999999</c:v>
                </c:pt>
                <c:pt idx="36">
                  <c:v>17.100000000000001</c:v>
                </c:pt>
                <c:pt idx="37">
                  <c:v>18</c:v>
                </c:pt>
                <c:pt idx="38">
                  <c:v>18</c:v>
                </c:pt>
                <c:pt idx="39">
                  <c:v>18.5</c:v>
                </c:pt>
                <c:pt idx="40">
                  <c:v>19</c:v>
                </c:pt>
                <c:pt idx="41">
                  <c:v>19.600000000000001</c:v>
                </c:pt>
                <c:pt idx="42">
                  <c:v>19.2</c:v>
                </c:pt>
                <c:pt idx="43">
                  <c:v>17.5</c:v>
                </c:pt>
                <c:pt idx="44">
                  <c:v>17.3</c:v>
                </c:pt>
                <c:pt idx="45">
                  <c:v>17.7</c:v>
                </c:pt>
                <c:pt idx="46">
                  <c:v>17.5</c:v>
                </c:pt>
                <c:pt idx="47">
                  <c:v>18.399999999999999</c:v>
                </c:pt>
                <c:pt idx="48">
                  <c:v>18.2</c:v>
                </c:pt>
                <c:pt idx="49">
                  <c:v>18.399999999999999</c:v>
                </c:pt>
                <c:pt idx="50">
                  <c:v>18</c:v>
                </c:pt>
                <c:pt idx="51">
                  <c:v>17.8</c:v>
                </c:pt>
                <c:pt idx="52">
                  <c:v>17.5</c:v>
                </c:pt>
                <c:pt idx="53">
                  <c:v>17.5</c:v>
                </c:pt>
                <c:pt idx="54">
                  <c:v>18</c:v>
                </c:pt>
                <c:pt idx="55">
                  <c:v>18.399999999999999</c:v>
                </c:pt>
                <c:pt idx="56">
                  <c:v>18.8</c:v>
                </c:pt>
                <c:pt idx="57">
                  <c:v>19.2</c:v>
                </c:pt>
                <c:pt idx="58">
                  <c:v>19.899999999999999</c:v>
                </c:pt>
                <c:pt idx="59">
                  <c:v>19.8</c:v>
                </c:pt>
                <c:pt idx="60">
                  <c:v>20.6</c:v>
                </c:pt>
                <c:pt idx="61">
                  <c:v>19.5</c:v>
                </c:pt>
                <c:pt idx="62">
                  <c:v>17.600000000000001</c:v>
                </c:pt>
                <c:pt idx="63">
                  <c:v>16.2</c:v>
                </c:pt>
                <c:pt idx="64">
                  <c:v>16.100000000000001</c:v>
                </c:pt>
                <c:pt idx="65">
                  <c:v>17.3</c:v>
                </c:pt>
                <c:pt idx="66">
                  <c:v>18.2</c:v>
                </c:pt>
                <c:pt idx="67">
                  <c:v>18.5</c:v>
                </c:pt>
                <c:pt idx="68">
                  <c:v>17.5</c:v>
                </c:pt>
                <c:pt idx="69">
                  <c:v>14.9</c:v>
                </c:pt>
              </c:numCache>
            </c:numRef>
          </c:xVal>
          <c:yVal>
            <c:numRef>
              <c:f>'Budget Surplus or Deficit'!$P$8:$P$77</c:f>
              <c:numCache>
                <c:formatCode>0.000_ ;[Red]\-0.000\ </c:formatCode>
                <c:ptCount val="70"/>
                <c:pt idx="1">
                  <c:v>0.13871300696636379</c:v>
                </c:pt>
                <c:pt idx="2">
                  <c:v>0.13195820003882613</c:v>
                </c:pt>
                <c:pt idx="3">
                  <c:v>0.13653855654655048</c:v>
                </c:pt>
                <c:pt idx="4">
                  <c:v>0.25544316560394675</c:v>
                </c:pt>
                <c:pt idx="5">
                  <c:v>0.1084568312922394</c:v>
                </c:pt>
                <c:pt idx="6">
                  <c:v>3.5575594984936592E-3</c:v>
                </c:pt>
                <c:pt idx="7">
                  <c:v>-4.9574027036980294E-2</c:v>
                </c:pt>
                <c:pt idx="8">
                  <c:v>3.9586296350265358E-2</c:v>
                </c:pt>
                <c:pt idx="9">
                  <c:v>9.4137877782433127E-2</c:v>
                </c:pt>
                <c:pt idx="10">
                  <c:v>-3.1627513084688266E-2</c:v>
                </c:pt>
                <c:pt idx="11">
                  <c:v>0.19168802171429181</c:v>
                </c:pt>
                <c:pt idx="12">
                  <c:v>9.3646025285867893E-2</c:v>
                </c:pt>
                <c:pt idx="13">
                  <c:v>-9.8445679569325265E-3</c:v>
                </c:pt>
                <c:pt idx="14">
                  <c:v>-2.27718354103882E-2</c:v>
                </c:pt>
                <c:pt idx="15">
                  <c:v>1.637838830489443E-2</c:v>
                </c:pt>
                <c:pt idx="16">
                  <c:v>2.7108812671515867E-2</c:v>
                </c:pt>
                <c:pt idx="17">
                  <c:v>5.292512517049916E-3</c:v>
                </c:pt>
                <c:pt idx="18">
                  <c:v>-3.6397906748885329E-2</c:v>
                </c:pt>
                <c:pt idx="19">
                  <c:v>2.3363856685633611E-2</c:v>
                </c:pt>
                <c:pt idx="20">
                  <c:v>5.5412344080465643E-2</c:v>
                </c:pt>
                <c:pt idx="21">
                  <c:v>-4.879138855718973E-3</c:v>
                </c:pt>
                <c:pt idx="22">
                  <c:v>6.6156208937130784E-2</c:v>
                </c:pt>
                <c:pt idx="23">
                  <c:v>9.7166740766275149E-3</c:v>
                </c:pt>
                <c:pt idx="24">
                  <c:v>5.6296733671790243E-2</c:v>
                </c:pt>
                <c:pt idx="25">
                  <c:v>5.9442170699101689E-2</c:v>
                </c:pt>
                <c:pt idx="26">
                  <c:v>7.482929258369736E-2</c:v>
                </c:pt>
                <c:pt idx="27">
                  <c:v>4.5248460203875851E-2</c:v>
                </c:pt>
                <c:pt idx="28">
                  <c:v>3.3097342915341596E-2</c:v>
                </c:pt>
                <c:pt idx="29">
                  <c:v>2.3129420599764181E-2</c:v>
                </c:pt>
                <c:pt idx="30">
                  <c:v>1.1208292771434631E-2</c:v>
                </c:pt>
                <c:pt idx="31">
                  <c:v>-6.2869715676633388E-3</c:v>
                </c:pt>
                <c:pt idx="32">
                  <c:v>1.8792471550297344E-2</c:v>
                </c:pt>
                <c:pt idx="33">
                  <c:v>5.5237757042347999E-2</c:v>
                </c:pt>
                <c:pt idx="34">
                  <c:v>9.1115287517202371E-3</c:v>
                </c:pt>
                <c:pt idx="35">
                  <c:v>-1.6987220864341328E-2</c:v>
                </c:pt>
                <c:pt idx="36">
                  <c:v>3.4131990503261621E-2</c:v>
                </c:pt>
                <c:pt idx="37">
                  <c:v>5.0029047536616272E-2</c:v>
                </c:pt>
                <c:pt idx="38">
                  <c:v>5.4521780693224067E-2</c:v>
                </c:pt>
                <c:pt idx="39">
                  <c:v>3.8882887649324065E-2</c:v>
                </c:pt>
                <c:pt idx="40">
                  <c:v>-1.8228893242804235E-2</c:v>
                </c:pt>
                <c:pt idx="41">
                  <c:v>1.2204755055484807E-2</c:v>
                </c:pt>
                <c:pt idx="42">
                  <c:v>-1.6740519206461857E-2</c:v>
                </c:pt>
                <c:pt idx="43">
                  <c:v>1.5252931088330937E-2</c:v>
                </c:pt>
                <c:pt idx="44">
                  <c:v>6.3366302261449139E-2</c:v>
                </c:pt>
                <c:pt idx="45">
                  <c:v>4.3645241090560671E-2</c:v>
                </c:pt>
                <c:pt idx="46">
                  <c:v>3.3426425165931875E-2</c:v>
                </c:pt>
                <c:pt idx="47">
                  <c:v>2.3860217219084202E-2</c:v>
                </c:pt>
                <c:pt idx="48">
                  <c:v>4.3926771792493616E-2</c:v>
                </c:pt>
                <c:pt idx="49">
                  <c:v>4.0532101316504011E-2</c:v>
                </c:pt>
                <c:pt idx="50">
                  <c:v>3.0420320161072913E-2</c:v>
                </c:pt>
                <c:pt idx="51">
                  <c:v>-1.0733350628176683E-2</c:v>
                </c:pt>
                <c:pt idx="52">
                  <c:v>1.3626133699212046E-2</c:v>
                </c:pt>
                <c:pt idx="53">
                  <c:v>2.7897750289065618E-2</c:v>
                </c:pt>
                <c:pt idx="54">
                  <c:v>3.9012307291152543E-2</c:v>
                </c:pt>
                <c:pt idx="55">
                  <c:v>2.5917970300627629E-2</c:v>
                </c:pt>
                <c:pt idx="56">
                  <c:v>2.6336243260633867E-2</c:v>
                </c:pt>
                <c:pt idx="57">
                  <c:v>4.1603494843290491E-2</c:v>
                </c:pt>
                <c:pt idx="58">
                  <c:v>4.2802220247683986E-2</c:v>
                </c:pt>
                <c:pt idx="59">
                  <c:v>5.0346782586915564E-2</c:v>
                </c:pt>
                <c:pt idx="60">
                  <c:v>4.0926894862132114E-2</c:v>
                </c:pt>
                <c:pt idx="61">
                  <c:v>1.4416250110809384E-2</c:v>
                </c:pt>
                <c:pt idx="62">
                  <c:v>1.3288198841153736E-2</c:v>
                </c:pt>
                <c:pt idx="63">
                  <c:v>1.6434748909687998E-2</c:v>
                </c:pt>
                <c:pt idx="64">
                  <c:v>3.4514933261772351E-2</c:v>
                </c:pt>
                <c:pt idx="65">
                  <c:v>2.606844535243228E-2</c:v>
                </c:pt>
                <c:pt idx="66">
                  <c:v>2.6309655252755797E-2</c:v>
                </c:pt>
                <c:pt idx="67">
                  <c:v>2.3932981316213367E-2</c:v>
                </c:pt>
                <c:pt idx="68">
                  <c:v>-5.3090219294928338E-4</c:v>
                </c:pt>
                <c:pt idx="69">
                  <c:v>-2.6527410268786099E-2</c:v>
                </c:pt>
              </c:numCache>
            </c:numRef>
          </c:yVal>
          <c:smooth val="0"/>
        </c:ser>
        <c:ser>
          <c:idx val="1"/>
          <c:order val="1"/>
          <c:tx>
            <c:v>Tax rate vs. δGDP+surplus by year</c:v>
          </c:tx>
          <c:spPr>
            <a:ln w="28575">
              <a:noFill/>
            </a:ln>
          </c:spPr>
          <c:marker>
            <c:symbol val="x"/>
            <c:size val="5"/>
          </c:marker>
          <c:xVal>
            <c:numRef>
              <c:f>'Budget Surplus or Deficit'!$I$9:$I$78</c:f>
              <c:numCache>
                <c:formatCode>#,##0.0</c:formatCode>
                <c:ptCount val="70"/>
                <c:pt idx="0">
                  <c:v>7.6</c:v>
                </c:pt>
                <c:pt idx="1">
                  <c:v>10.1</c:v>
                </c:pt>
                <c:pt idx="2">
                  <c:v>13.3</c:v>
                </c:pt>
                <c:pt idx="3">
                  <c:v>20.9</c:v>
                </c:pt>
                <c:pt idx="4">
                  <c:v>20.399999999999999</c:v>
                </c:pt>
                <c:pt idx="5">
                  <c:v>17.7</c:v>
                </c:pt>
                <c:pt idx="6">
                  <c:v>16.5</c:v>
                </c:pt>
                <c:pt idx="7">
                  <c:v>16.2</c:v>
                </c:pt>
                <c:pt idx="8">
                  <c:v>14.5</c:v>
                </c:pt>
                <c:pt idx="9">
                  <c:v>14.4</c:v>
                </c:pt>
                <c:pt idx="10">
                  <c:v>16.100000000000001</c:v>
                </c:pt>
                <c:pt idx="11">
                  <c:v>19</c:v>
                </c:pt>
                <c:pt idx="12">
                  <c:v>18.7</c:v>
                </c:pt>
                <c:pt idx="13">
                  <c:v>18.5</c:v>
                </c:pt>
                <c:pt idx="14">
                  <c:v>16.5</c:v>
                </c:pt>
                <c:pt idx="15">
                  <c:v>17.5</c:v>
                </c:pt>
                <c:pt idx="16">
                  <c:v>17.7</c:v>
                </c:pt>
                <c:pt idx="17">
                  <c:v>17.3</c:v>
                </c:pt>
                <c:pt idx="18">
                  <c:v>16.2</c:v>
                </c:pt>
                <c:pt idx="19">
                  <c:v>17.8</c:v>
                </c:pt>
                <c:pt idx="20">
                  <c:v>17.8</c:v>
                </c:pt>
                <c:pt idx="21">
                  <c:v>17.600000000000001</c:v>
                </c:pt>
                <c:pt idx="22">
                  <c:v>17.8</c:v>
                </c:pt>
                <c:pt idx="23">
                  <c:v>17.600000000000001</c:v>
                </c:pt>
                <c:pt idx="24">
                  <c:v>17</c:v>
                </c:pt>
                <c:pt idx="25">
                  <c:v>17.3</c:v>
                </c:pt>
                <c:pt idx="26">
                  <c:v>18.399999999999999</c:v>
                </c:pt>
                <c:pt idx="27">
                  <c:v>17.600000000000001</c:v>
                </c:pt>
                <c:pt idx="28">
                  <c:v>19.7</c:v>
                </c:pt>
                <c:pt idx="29">
                  <c:v>19</c:v>
                </c:pt>
                <c:pt idx="30">
                  <c:v>17.3</c:v>
                </c:pt>
                <c:pt idx="31">
                  <c:v>17.600000000000001</c:v>
                </c:pt>
                <c:pt idx="32">
                  <c:v>17.600000000000001</c:v>
                </c:pt>
                <c:pt idx="33">
                  <c:v>18.3</c:v>
                </c:pt>
                <c:pt idx="34">
                  <c:v>17.899999999999999</c:v>
                </c:pt>
                <c:pt idx="35">
                  <c:v>17.100000000000001</c:v>
                </c:pt>
                <c:pt idx="36">
                  <c:v>18</c:v>
                </c:pt>
                <c:pt idx="37">
                  <c:v>18</c:v>
                </c:pt>
                <c:pt idx="38">
                  <c:v>18.5</c:v>
                </c:pt>
                <c:pt idx="39">
                  <c:v>19</c:v>
                </c:pt>
                <c:pt idx="40">
                  <c:v>19.600000000000001</c:v>
                </c:pt>
                <c:pt idx="41">
                  <c:v>19.2</c:v>
                </c:pt>
                <c:pt idx="42">
                  <c:v>17.5</c:v>
                </c:pt>
                <c:pt idx="43">
                  <c:v>17.3</c:v>
                </c:pt>
                <c:pt idx="44">
                  <c:v>17.7</c:v>
                </c:pt>
                <c:pt idx="45">
                  <c:v>17.5</c:v>
                </c:pt>
                <c:pt idx="46">
                  <c:v>18.399999999999999</c:v>
                </c:pt>
                <c:pt idx="47">
                  <c:v>18.2</c:v>
                </c:pt>
                <c:pt idx="48">
                  <c:v>18.399999999999999</c:v>
                </c:pt>
                <c:pt idx="49">
                  <c:v>18</c:v>
                </c:pt>
                <c:pt idx="50">
                  <c:v>17.8</c:v>
                </c:pt>
                <c:pt idx="51">
                  <c:v>17.5</c:v>
                </c:pt>
                <c:pt idx="52">
                  <c:v>17.5</c:v>
                </c:pt>
                <c:pt idx="53">
                  <c:v>18</c:v>
                </c:pt>
                <c:pt idx="54">
                  <c:v>18.399999999999999</c:v>
                </c:pt>
                <c:pt idx="55">
                  <c:v>18.8</c:v>
                </c:pt>
                <c:pt idx="56">
                  <c:v>19.2</c:v>
                </c:pt>
                <c:pt idx="57">
                  <c:v>19.899999999999999</c:v>
                </c:pt>
                <c:pt idx="58">
                  <c:v>19.8</c:v>
                </c:pt>
                <c:pt idx="59">
                  <c:v>20.6</c:v>
                </c:pt>
                <c:pt idx="60">
                  <c:v>19.5</c:v>
                </c:pt>
                <c:pt idx="61">
                  <c:v>17.600000000000001</c:v>
                </c:pt>
                <c:pt idx="62">
                  <c:v>16.2</c:v>
                </c:pt>
                <c:pt idx="63">
                  <c:v>16.100000000000001</c:v>
                </c:pt>
                <c:pt idx="64">
                  <c:v>17.3</c:v>
                </c:pt>
                <c:pt idx="65">
                  <c:v>18.2</c:v>
                </c:pt>
                <c:pt idx="66">
                  <c:v>18.5</c:v>
                </c:pt>
                <c:pt idx="67">
                  <c:v>17.5</c:v>
                </c:pt>
                <c:pt idx="68">
                  <c:v>14.9</c:v>
                </c:pt>
                <c:pt idx="69">
                  <c:v>14.9</c:v>
                </c:pt>
              </c:numCache>
            </c:numRef>
          </c:xVal>
          <c:yVal>
            <c:numRef>
              <c:f>'Budget Surplus or Deficit'!$Q$9:$Q$78</c:f>
              <c:numCache>
                <c:formatCode>0.000_ ;[Red]\-0.000\ </c:formatCode>
                <c:ptCount val="70"/>
                <c:pt idx="0">
                  <c:v>9.5713006966363798E-2</c:v>
                </c:pt>
                <c:pt idx="1">
                  <c:v>-1.0041799961173853E-2</c:v>
                </c:pt>
                <c:pt idx="2">
                  <c:v>-0.16646144345344951</c:v>
                </c:pt>
                <c:pt idx="3">
                  <c:v>2.8443165603946774E-2</c:v>
                </c:pt>
                <c:pt idx="4">
                  <c:v>-0.10654316870776059</c:v>
                </c:pt>
                <c:pt idx="5">
                  <c:v>-6.8442440501506344E-2</c:v>
                </c:pt>
                <c:pt idx="6">
                  <c:v>-3.2574027036980292E-2</c:v>
                </c:pt>
                <c:pt idx="7">
                  <c:v>8.5586296350265351E-2</c:v>
                </c:pt>
                <c:pt idx="8">
                  <c:v>9.6137877782433129E-2</c:v>
                </c:pt>
                <c:pt idx="9">
                  <c:v>-4.2627513084688269E-2</c:v>
                </c:pt>
                <c:pt idx="10">
                  <c:v>0.2106880217142918</c:v>
                </c:pt>
                <c:pt idx="11">
                  <c:v>8.9646025285867889E-2</c:v>
                </c:pt>
                <c:pt idx="12">
                  <c:v>-2.6844567956932526E-2</c:v>
                </c:pt>
                <c:pt idx="13">
                  <c:v>-2.5771835410388199E-2</c:v>
                </c:pt>
                <c:pt idx="14">
                  <c:v>8.3783883048944297E-3</c:v>
                </c:pt>
                <c:pt idx="15">
                  <c:v>3.6108812671515868E-2</c:v>
                </c:pt>
                <c:pt idx="16">
                  <c:v>1.3292512517049916E-2</c:v>
                </c:pt>
                <c:pt idx="17">
                  <c:v>-4.2397906748885328E-2</c:v>
                </c:pt>
                <c:pt idx="18">
                  <c:v>-2.6361433143663911E-3</c:v>
                </c:pt>
                <c:pt idx="19">
                  <c:v>5.6412344080465644E-2</c:v>
                </c:pt>
                <c:pt idx="20">
                  <c:v>-1.0879138855718973E-2</c:v>
                </c:pt>
                <c:pt idx="21">
                  <c:v>5.3156208937130786E-2</c:v>
                </c:pt>
                <c:pt idx="22">
                  <c:v>1.7166740766275147E-3</c:v>
                </c:pt>
                <c:pt idx="23">
                  <c:v>4.7296733671790242E-2</c:v>
                </c:pt>
                <c:pt idx="24">
                  <c:v>5.7442170699101687E-2</c:v>
                </c:pt>
                <c:pt idx="25">
                  <c:v>6.9829292583697355E-2</c:v>
                </c:pt>
                <c:pt idx="26">
                  <c:v>3.4248460203875848E-2</c:v>
                </c:pt>
                <c:pt idx="27">
                  <c:v>4.097342915341598E-3</c:v>
                </c:pt>
                <c:pt idx="28">
                  <c:v>2.612942059976418E-2</c:v>
                </c:pt>
                <c:pt idx="29">
                  <c:v>8.2082927714346304E-3</c:v>
                </c:pt>
                <c:pt idx="30">
                  <c:v>-2.728697156766334E-2</c:v>
                </c:pt>
                <c:pt idx="31">
                  <c:v>-1.2075284497026564E-3</c:v>
                </c:pt>
                <c:pt idx="32">
                  <c:v>4.4237757042347996E-2</c:v>
                </c:pt>
                <c:pt idx="33">
                  <c:v>5.111528751720237E-3</c:v>
                </c:pt>
                <c:pt idx="34">
                  <c:v>-5.0987220864341334E-2</c:v>
                </c:pt>
                <c:pt idx="35">
                  <c:v>-7.8680094967383818E-3</c:v>
                </c:pt>
                <c:pt idx="36">
                  <c:v>2.3029047536616269E-2</c:v>
                </c:pt>
                <c:pt idx="37">
                  <c:v>2.7521780693224064E-2</c:v>
                </c:pt>
                <c:pt idx="38">
                  <c:v>2.2882887649324064E-2</c:v>
                </c:pt>
                <c:pt idx="39">
                  <c:v>-4.5228893242804241E-2</c:v>
                </c:pt>
                <c:pt idx="40">
                  <c:v>-1.3795244944515195E-2</c:v>
                </c:pt>
                <c:pt idx="41">
                  <c:v>-5.6740519206461858E-2</c:v>
                </c:pt>
                <c:pt idx="42">
                  <c:v>-4.4747068911669061E-2</c:v>
                </c:pt>
                <c:pt idx="43">
                  <c:v>1.5366302261449138E-2</c:v>
                </c:pt>
                <c:pt idx="44">
                  <c:v>-7.3547589094393254E-3</c:v>
                </c:pt>
                <c:pt idx="45">
                  <c:v>-1.6573574834068128E-2</c:v>
                </c:pt>
                <c:pt idx="46">
                  <c:v>-8.139782780915799E-3</c:v>
                </c:pt>
                <c:pt idx="47">
                  <c:v>1.2926771792493616E-2</c:v>
                </c:pt>
                <c:pt idx="48">
                  <c:v>1.2532101316504014E-2</c:v>
                </c:pt>
                <c:pt idx="49">
                  <c:v>-8.5796798389270873E-3</c:v>
                </c:pt>
                <c:pt idx="50">
                  <c:v>-5.5733350628176678E-2</c:v>
                </c:pt>
                <c:pt idx="51">
                  <c:v>-3.3373866300787952E-2</c:v>
                </c:pt>
                <c:pt idx="52">
                  <c:v>-1.1102249710934382E-2</c:v>
                </c:pt>
                <c:pt idx="53">
                  <c:v>1.0012307291152545E-2</c:v>
                </c:pt>
                <c:pt idx="54">
                  <c:v>3.9179703006276267E-3</c:v>
                </c:pt>
                <c:pt idx="55">
                  <c:v>1.2336243260633869E-2</c:v>
                </c:pt>
                <c:pt idx="56">
                  <c:v>3.8603494843290488E-2</c:v>
                </c:pt>
                <c:pt idx="57">
                  <c:v>5.0802220247683987E-2</c:v>
                </c:pt>
                <c:pt idx="58">
                  <c:v>6.4346782586915563E-2</c:v>
                </c:pt>
                <c:pt idx="59">
                  <c:v>6.4926894862132115E-2</c:v>
                </c:pt>
                <c:pt idx="60">
                  <c:v>2.7416250110809386E-2</c:v>
                </c:pt>
                <c:pt idx="61">
                  <c:v>-1.7118011588462632E-3</c:v>
                </c:pt>
                <c:pt idx="62">
                  <c:v>-1.7565251090312005E-2</c:v>
                </c:pt>
                <c:pt idx="63">
                  <c:v>-4.8506673822765189E-4</c:v>
                </c:pt>
                <c:pt idx="64">
                  <c:v>6.8445352432278117E-5</c:v>
                </c:pt>
                <c:pt idx="65">
                  <c:v>7.3096552527557972E-3</c:v>
                </c:pt>
                <c:pt idx="66">
                  <c:v>1.1932981316213367E-2</c:v>
                </c:pt>
                <c:pt idx="67">
                  <c:v>-3.2530902192949282E-2</c:v>
                </c:pt>
                <c:pt idx="68">
                  <c:v>-0.12652741026878611</c:v>
                </c:pt>
                <c:pt idx="69">
                  <c:v>-7.5809572174492995E-2</c:v>
                </c:pt>
              </c:numCache>
            </c:numRef>
          </c:yVal>
          <c:smooth val="0"/>
        </c:ser>
        <c:dLbls>
          <c:showLegendKey val="0"/>
          <c:showVal val="0"/>
          <c:showCatName val="0"/>
          <c:showSerName val="0"/>
          <c:showPercent val="0"/>
          <c:showBubbleSize val="0"/>
        </c:dLbls>
        <c:axId val="122031488"/>
        <c:axId val="122032064"/>
      </c:scatterChart>
      <c:valAx>
        <c:axId val="122031488"/>
        <c:scaling>
          <c:orientation val="minMax"/>
        </c:scaling>
        <c:delete val="0"/>
        <c:axPos val="b"/>
        <c:numFmt formatCode="#,##0.0" sourceLinked="1"/>
        <c:majorTickMark val="out"/>
        <c:minorTickMark val="none"/>
        <c:tickLblPos val="nextTo"/>
        <c:crossAx val="122032064"/>
        <c:crosses val="autoZero"/>
        <c:crossBetween val="midCat"/>
      </c:valAx>
      <c:valAx>
        <c:axId val="122032064"/>
        <c:scaling>
          <c:orientation val="minMax"/>
        </c:scaling>
        <c:delete val="0"/>
        <c:axPos val="l"/>
        <c:majorGridlines/>
        <c:numFmt formatCode="0.000_ ;[Red]\-0.000\ " sourceLinked="1"/>
        <c:majorTickMark val="out"/>
        <c:minorTickMark val="none"/>
        <c:tickLblPos val="nextTo"/>
        <c:crossAx val="1220314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annualised GDP growth,</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22658761772425509"/>
          <c:y val="0"/>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Graphs!$D$8:$D$14</c:f>
              <c:numCache>
                <c:formatCode>0.000</c:formatCode>
                <c:ptCount val="7"/>
                <c:pt idx="0">
                  <c:v>0.295250215472116</c:v>
                </c:pt>
                <c:pt idx="1">
                  <c:v>0.19373005805985261</c:v>
                </c:pt>
                <c:pt idx="2">
                  <c:v>0.18052168303283311</c:v>
                </c:pt>
                <c:pt idx="3">
                  <c:v>0.1862983174410128</c:v>
                </c:pt>
                <c:pt idx="4">
                  <c:v>0.18727801650486217</c:v>
                </c:pt>
                <c:pt idx="5">
                  <c:v>0.19181528209677201</c:v>
                </c:pt>
                <c:pt idx="6">
                  <c:v>0.21337024750541525</c:v>
                </c:pt>
              </c:numCache>
            </c:numRef>
          </c:xVal>
          <c:yVal>
            <c:numRef>
              <c:f>Graphs!$E$8:$E$14</c:f>
              <c:numCache>
                <c:formatCode>0.000</c:formatCode>
                <c:ptCount val="7"/>
                <c:pt idx="0">
                  <c:v>0.12960129173188001</c:v>
                </c:pt>
                <c:pt idx="1">
                  <c:v>5.3535611394350001E-2</c:v>
                </c:pt>
                <c:pt idx="2">
                  <c:v>6.9356258870199999E-3</c:v>
                </c:pt>
                <c:pt idx="3">
                  <c:v>3.002635148419E-2</c:v>
                </c:pt>
                <c:pt idx="4">
                  <c:v>4.6229992650470002E-2</c:v>
                </c:pt>
                <c:pt idx="5">
                  <c:v>1.835976638941E-2</c:v>
                </c:pt>
                <c:pt idx="6">
                  <c:v>8.2484624226800002E-3</c:v>
                </c:pt>
              </c:numCache>
            </c:numRef>
          </c:yVal>
          <c:smooth val="0"/>
        </c:ser>
        <c:ser>
          <c:idx val="1"/>
          <c:order val="1"/>
          <c:tx>
            <c:v>1977–2008</c:v>
          </c:tx>
          <c:spPr>
            <a:ln w="28575">
              <a:noFill/>
            </a:ln>
          </c:spPr>
          <c:marker>
            <c:symbol val="diamond"/>
            <c:size val="5"/>
            <c:spPr>
              <a:solidFill>
                <a:schemeClr val="tx1"/>
              </a:solidFill>
              <a:ln>
                <a:solidFill>
                  <a:schemeClr val="tx1"/>
                </a:solidFill>
              </a:ln>
            </c:spPr>
          </c:marker>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Graphs!$E$15:$E$20</c:f>
              <c:numCache>
                <c:formatCode>0.000</c:formatCode>
                <c:ptCount val="6"/>
                <c:pt idx="0">
                  <c:v>3.088074246796E-2</c:v>
                </c:pt>
                <c:pt idx="1">
                  <c:v>2.7110344211009999E-2</c:v>
                </c:pt>
                <c:pt idx="2">
                  <c:v>1.8275433406549999E-2</c:v>
                </c:pt>
                <c:pt idx="3">
                  <c:v>3.6820983739790002E-2</c:v>
                </c:pt>
                <c:pt idx="4">
                  <c:v>1.9254499880200001E-2</c:v>
                </c:pt>
                <c:pt idx="5">
                  <c:v>-2.1900161988309685E-3</c:v>
                </c:pt>
              </c:numCache>
            </c:numRef>
          </c:yVal>
          <c:smooth val="0"/>
        </c:ser>
        <c:dLbls>
          <c:showLegendKey val="0"/>
          <c:showVal val="0"/>
          <c:showCatName val="0"/>
          <c:showSerName val="0"/>
          <c:showPercent val="0"/>
          <c:showBubbleSize val="0"/>
        </c:dLbls>
        <c:axId val="47887424"/>
        <c:axId val="47888000"/>
      </c:scatterChart>
      <c:valAx>
        <c:axId val="47887424"/>
        <c:scaling>
          <c:orientation val="minMax"/>
          <c:max val="0.23"/>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47888000"/>
        <c:crosses val="autoZero"/>
        <c:crossBetween val="midCat"/>
        <c:majorUnit val="1.0000000000000002E-2"/>
        <c:minorUnit val="5.000000000000001E-3"/>
      </c:valAx>
      <c:valAx>
        <c:axId val="47888000"/>
        <c:scaling>
          <c:orientation val="minMax"/>
          <c:max val="5.000000000000001E-2"/>
          <c:min val="0"/>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47887424"/>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unemployment,</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13923324290346059"/>
          <c:y val="2.1735346742134684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Graphs!$D$9:$D$14</c:f>
              <c:numCache>
                <c:formatCode>0.000</c:formatCode>
                <c:ptCount val="6"/>
                <c:pt idx="0">
                  <c:v>0.19373005805985261</c:v>
                </c:pt>
                <c:pt idx="1">
                  <c:v>0.18052168303283311</c:v>
                </c:pt>
                <c:pt idx="2">
                  <c:v>0.1862983174410128</c:v>
                </c:pt>
                <c:pt idx="3">
                  <c:v>0.18727801650486217</c:v>
                </c:pt>
                <c:pt idx="4">
                  <c:v>0.19181528209677201</c:v>
                </c:pt>
                <c:pt idx="5">
                  <c:v>0.21337024750541525</c:v>
                </c:pt>
              </c:numCache>
            </c:numRef>
          </c:xVal>
          <c:yVal>
            <c:numRef>
              <c:f>Graphs!$F$9:$F$14</c:f>
              <c:numCache>
                <c:formatCode>0.000</c:formatCode>
                <c:ptCount val="6"/>
                <c:pt idx="0">
                  <c:v>4.2633333333333336E-2</c:v>
                </c:pt>
                <c:pt idx="1">
                  <c:v>4.8927083333333329E-2</c:v>
                </c:pt>
                <c:pt idx="2">
                  <c:v>6.1291666666666661E-2</c:v>
                </c:pt>
                <c:pt idx="3">
                  <c:v>4.4166666666666667E-2</c:v>
                </c:pt>
                <c:pt idx="4">
                  <c:v>5.0874999999999997E-2</c:v>
                </c:pt>
                <c:pt idx="5">
                  <c:v>8.0874999999999989E-2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trendline>
            <c:trendlineType val="linear"/>
            <c:dispRSqr val="1"/>
            <c:dispEq val="0"/>
            <c:trendlineLbl>
              <c:numFmt formatCode="General" sourceLinked="0"/>
            </c:trendlineLbl>
          </c:trendline>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Graphs!$F$15:$F$20</c:f>
              <c:numCache>
                <c:formatCode>0.000</c:formatCode>
                <c:ptCount val="6"/>
                <c:pt idx="0">
                  <c:v>6.5354166666666672E-2</c:v>
                </c:pt>
                <c:pt idx="1">
                  <c:v>7.5364583333333332E-2</c:v>
                </c:pt>
                <c:pt idx="2">
                  <c:v>6.3041666666666663E-2</c:v>
                </c:pt>
                <c:pt idx="3">
                  <c:v>5.2041666666666674E-2</c:v>
                </c:pt>
                <c:pt idx="4">
                  <c:v>5.2708333333333336E-2</c:v>
                </c:pt>
                <c:pt idx="5">
                  <c:v>9.2999999999999999E-2</c:v>
                </c:pt>
              </c:numCache>
            </c:numRef>
          </c:yVal>
          <c:smooth val="0"/>
        </c:ser>
        <c:dLbls>
          <c:showLegendKey val="0"/>
          <c:showVal val="0"/>
          <c:showCatName val="0"/>
          <c:showSerName val="0"/>
          <c:showPercent val="0"/>
          <c:showBubbleSize val="0"/>
        </c:dLbls>
        <c:axId val="47889728"/>
        <c:axId val="101138432"/>
      </c:scatterChart>
      <c:valAx>
        <c:axId val="47889728"/>
        <c:scaling>
          <c:orientation val="minMax"/>
          <c:max val="0.25"/>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101138432"/>
        <c:crosses val="autoZero"/>
        <c:crossBetween val="midCat"/>
        <c:majorUnit val="1.0000000000000002E-2"/>
        <c:minorUnit val="5.000000000000001E-3"/>
      </c:valAx>
      <c:valAx>
        <c:axId val="101138432"/>
        <c:scaling>
          <c:orientation val="minMax"/>
          <c:max val="0.1"/>
          <c:min val="3.0000000000000006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47889728"/>
        <c:crosses val="autoZero"/>
        <c:crossBetween val="midCat"/>
        <c:majorUnit val="1.0000000000000002E-2"/>
        <c:minorUnit val="5.000000000000001E-3"/>
      </c:valAx>
    </c:plotArea>
    <c:legend>
      <c:legendPos val="r"/>
      <c:layout>
        <c:manualLayout>
          <c:xMode val="edge"/>
          <c:yMode val="edge"/>
          <c:x val="0.82294642581442035"/>
          <c:y val="0.35558665246419796"/>
          <c:w val="0.16958874258364764"/>
          <c:h val="0.13625570013297406"/>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unemployment 1 year later, 1953</a:t>
            </a:r>
            <a:r>
              <a:rPr lang="en-GB" sz="1000" b="1" i="0" u="none" strike="noStrike" baseline="0" smtClean="0">
                <a:latin typeface="HelveticaNeueLT Std" pitchFamily="34" charset="0"/>
              </a:rPr>
              <a:t>–2008, by U.S. President</a:t>
            </a:r>
            <a:endParaRPr lang="en-GB" sz="1000" baseline="0">
              <a:latin typeface="HelveticaNeueLT Std" pitchFamily="34" charset="0"/>
            </a:endParaRPr>
          </a:p>
        </c:rich>
      </c:tx>
      <c:layout>
        <c:manualLayout>
          <c:xMode val="edge"/>
          <c:yMode val="edge"/>
          <c:x val="0.13923324290346059"/>
          <c:y val="2.1736171867405463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Graphs!$D$9:$D$14</c:f>
              <c:numCache>
                <c:formatCode>0.000</c:formatCode>
                <c:ptCount val="6"/>
                <c:pt idx="0">
                  <c:v>0.19373005805985261</c:v>
                </c:pt>
                <c:pt idx="1">
                  <c:v>0.18052168303283311</c:v>
                </c:pt>
                <c:pt idx="2">
                  <c:v>0.1862983174410128</c:v>
                </c:pt>
                <c:pt idx="3">
                  <c:v>0.18727801650486217</c:v>
                </c:pt>
                <c:pt idx="4">
                  <c:v>0.19181528209677201</c:v>
                </c:pt>
                <c:pt idx="5">
                  <c:v>0.21337024750541525</c:v>
                </c:pt>
              </c:numCache>
            </c:numRef>
          </c:xVal>
          <c:yVal>
            <c:numRef>
              <c:f>Graphs!$K$9:$K$14</c:f>
              <c:numCache>
                <c:formatCode>0.000</c:formatCode>
                <c:ptCount val="6"/>
                <c:pt idx="0">
                  <c:v>4.0402777777777787E-2</c:v>
                </c:pt>
                <c:pt idx="1">
                  <c:v>5.3635416666666665E-2</c:v>
                </c:pt>
                <c:pt idx="2">
                  <c:v>5.604166666666667E-2</c:v>
                </c:pt>
                <c:pt idx="3">
                  <c:v>4.0583333333333332E-2</c:v>
                </c:pt>
                <c:pt idx="4">
                  <c:v>5.9180555555555549E-2</c:v>
                </c:pt>
                <c:pt idx="5">
                  <c:v>7.3749999999999996E-2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trendline>
            <c:trendlineType val="linear"/>
            <c:dispRSqr val="1"/>
            <c:dispEq val="0"/>
            <c:trendlineLbl>
              <c:numFmt formatCode="General" sourceLinked="0"/>
            </c:trendlineLbl>
          </c:trendline>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Graphs!$K$15:$K$20</c:f>
              <c:numCache>
                <c:formatCode>0.000</c:formatCode>
                <c:ptCount val="6"/>
                <c:pt idx="0">
                  <c:v>6.6770833333333335E-2</c:v>
                </c:pt>
                <c:pt idx="1">
                  <c:v>7.2416666666666657E-2</c:v>
                </c:pt>
                <c:pt idx="2">
                  <c:v>6.7166666666666652E-2</c:v>
                </c:pt>
                <c:pt idx="3">
                  <c:v>4.9333333333333333E-2</c:v>
                </c:pt>
                <c:pt idx="4">
                  <c:v>5.8375000000000003E-2</c:v>
                </c:pt>
              </c:numCache>
            </c:numRef>
          </c:yVal>
          <c:smooth val="0"/>
        </c:ser>
        <c:dLbls>
          <c:showLegendKey val="0"/>
          <c:showVal val="0"/>
          <c:showCatName val="0"/>
          <c:showSerName val="0"/>
          <c:showPercent val="0"/>
          <c:showBubbleSize val="0"/>
        </c:dLbls>
        <c:axId val="101140160"/>
        <c:axId val="101140736"/>
      </c:scatterChart>
      <c:valAx>
        <c:axId val="101140160"/>
        <c:scaling>
          <c:orientation val="minMax"/>
          <c:max val="0.25"/>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101140736"/>
        <c:crosses val="autoZero"/>
        <c:crossBetween val="midCat"/>
        <c:majorUnit val="1.0000000000000002E-2"/>
        <c:minorUnit val="5.000000000000001E-3"/>
      </c:valAx>
      <c:valAx>
        <c:axId val="101140736"/>
        <c:scaling>
          <c:orientation val="minMax"/>
          <c:max val="0.1"/>
          <c:min val="3.0000000000000006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101140160"/>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unemployment 2 years later, 1953</a:t>
            </a:r>
            <a:r>
              <a:rPr lang="en-GB" sz="1000" b="1" i="0" u="none" strike="noStrike" baseline="0" smtClean="0">
                <a:latin typeface="HelveticaNeueLT Std" pitchFamily="34" charset="0"/>
              </a:rPr>
              <a:t>–2008, by U.S. President</a:t>
            </a:r>
            <a:endParaRPr lang="en-GB" sz="1000" baseline="0">
              <a:latin typeface="HelveticaNeueLT Std" pitchFamily="34" charset="0"/>
            </a:endParaRPr>
          </a:p>
        </c:rich>
      </c:tx>
      <c:layout>
        <c:manualLayout>
          <c:xMode val="edge"/>
          <c:yMode val="edge"/>
          <c:x val="0.13923324290346059"/>
          <c:y val="2.1736171867405463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Graphs!$D$9:$D$14</c:f>
              <c:numCache>
                <c:formatCode>0.000</c:formatCode>
                <c:ptCount val="6"/>
                <c:pt idx="0">
                  <c:v>0.19373005805985261</c:v>
                </c:pt>
                <c:pt idx="1">
                  <c:v>0.18052168303283311</c:v>
                </c:pt>
                <c:pt idx="2">
                  <c:v>0.1862983174410128</c:v>
                </c:pt>
                <c:pt idx="3">
                  <c:v>0.18727801650486217</c:v>
                </c:pt>
                <c:pt idx="4">
                  <c:v>0.19181528209677201</c:v>
                </c:pt>
                <c:pt idx="5">
                  <c:v>0.21337024750541525</c:v>
                </c:pt>
              </c:numCache>
            </c:numRef>
          </c:xVal>
          <c:yVal>
            <c:numRef>
              <c:f>Graphs!$P$9:$P$14</c:f>
              <c:numCache>
                <c:formatCode>0.000</c:formatCode>
                <c:ptCount val="6"/>
                <c:pt idx="0">
                  <c:v>4.2619047619047619E-2</c:v>
                </c:pt>
                <c:pt idx="1">
                  <c:v>5.3604166666666668E-2</c:v>
                </c:pt>
                <c:pt idx="2">
                  <c:v>5.4000000000000006E-2</c:v>
                </c:pt>
                <c:pt idx="3">
                  <c:v>4.029166666666667E-2</c:v>
                </c:pt>
                <c:pt idx="4">
                  <c:v>6.3708333333333325E-2</c:v>
                </c:pt>
                <c:pt idx="5">
                  <c:v>6.5583333333333341E-2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trendline>
            <c:trendlineType val="linear"/>
            <c:dispRSqr val="1"/>
            <c:dispEq val="0"/>
            <c:trendlineLbl>
              <c:numFmt formatCode="General" sourceLinked="0"/>
            </c:trendlineLbl>
          </c:trendline>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Graphs!$P$15:$P$20</c:f>
              <c:numCache>
                <c:formatCode>0.000</c:formatCode>
                <c:ptCount val="6"/>
                <c:pt idx="0">
                  <c:v>7.5874999999999998E-2</c:v>
                </c:pt>
                <c:pt idx="1">
                  <c:v>6.7302083333333332E-2</c:v>
                </c:pt>
                <c:pt idx="2">
                  <c:v>6.8374999999999991E-2</c:v>
                </c:pt>
                <c:pt idx="3">
                  <c:v>4.8937499999999995E-2</c:v>
                </c:pt>
                <c:pt idx="4">
                  <c:v>6.3187500000000008E-2</c:v>
                </c:pt>
              </c:numCache>
            </c:numRef>
          </c:yVal>
          <c:smooth val="0"/>
        </c:ser>
        <c:dLbls>
          <c:showLegendKey val="0"/>
          <c:showVal val="0"/>
          <c:showCatName val="0"/>
          <c:showSerName val="0"/>
          <c:showPercent val="0"/>
          <c:showBubbleSize val="0"/>
        </c:dLbls>
        <c:axId val="101142464"/>
        <c:axId val="101143040"/>
      </c:scatterChart>
      <c:valAx>
        <c:axId val="101142464"/>
        <c:scaling>
          <c:orientation val="minMax"/>
          <c:max val="0.25"/>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101143040"/>
        <c:crosses val="autoZero"/>
        <c:crossBetween val="midCat"/>
        <c:majorUnit val="1.0000000000000002E-2"/>
        <c:minorUnit val="5.000000000000001E-3"/>
      </c:valAx>
      <c:valAx>
        <c:axId val="101143040"/>
        <c:scaling>
          <c:orientation val="minMax"/>
          <c:max val="0.1"/>
          <c:min val="3.0000000000000006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101142464"/>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overall rate of taxation vs. annualised GDP growth 1 year later,</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15939495798319325"/>
          <c:y val="0"/>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Graphs!$C$8:$C$14</c:f>
              <c:numCache>
                <c:formatCode>0.000</c:formatCode>
                <c:ptCount val="7"/>
                <c:pt idx="0">
                  <c:v>0.12839334930018031</c:v>
                </c:pt>
                <c:pt idx="1">
                  <c:v>0.16885384849033996</c:v>
                </c:pt>
                <c:pt idx="2">
                  <c:v>0.17525282908181486</c:v>
                </c:pt>
                <c:pt idx="3">
                  <c:v>0.17674631960836773</c:v>
                </c:pt>
                <c:pt idx="4">
                  <c:v>0.17618535748659769</c:v>
                </c:pt>
                <c:pt idx="5">
                  <c:v>0.1824660011293984</c:v>
                </c:pt>
                <c:pt idx="6">
                  <c:v>0.17504173520332431</c:v>
                </c:pt>
              </c:numCache>
            </c:numRef>
          </c:xVal>
          <c:yVal>
            <c:numRef>
              <c:f>Graphs!$J$8:$J$14</c:f>
              <c:numCache>
                <c:formatCode>0.000</c:formatCode>
                <c:ptCount val="7"/>
                <c:pt idx="0">
                  <c:v>0.1235336416358046</c:v>
                </c:pt>
                <c:pt idx="1">
                  <c:v>2.8248645651905546E-2</c:v>
                </c:pt>
                <c:pt idx="2">
                  <c:v>4.3919566537538035E-3</c:v>
                </c:pt>
                <c:pt idx="3">
                  <c:v>6.3308251893725132E-2</c:v>
                </c:pt>
                <c:pt idx="4">
                  <c:v>2.9054733470575522E-2</c:v>
                </c:pt>
                <c:pt idx="5">
                  <c:v>1.0777882163846453E-2</c:v>
                </c:pt>
                <c:pt idx="6">
                  <c:v>3.785769340464884E-2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xVal>
            <c:numRef>
              <c:f>Graphs!$C$15:$C$20</c:f>
              <c:numCache>
                <c:formatCode>0.000</c:formatCode>
                <c:ptCount val="6"/>
                <c:pt idx="0">
                  <c:v>0.18381573076094734</c:v>
                </c:pt>
                <c:pt idx="1">
                  <c:v>0.18149516350962006</c:v>
                </c:pt>
                <c:pt idx="2">
                  <c:v>0.17912567005463353</c:v>
                </c:pt>
                <c:pt idx="3">
                  <c:v>0.19119500050629576</c:v>
                </c:pt>
                <c:pt idx="4">
                  <c:v>0.17614480537150423</c:v>
                </c:pt>
                <c:pt idx="5">
                  <c:v>0.150782310653026</c:v>
                </c:pt>
              </c:numCache>
            </c:numRef>
          </c:xVal>
          <c:yVal>
            <c:numRef>
              <c:f>Graphs!$J$15:$J$20</c:f>
              <c:numCache>
                <c:formatCode>0.000</c:formatCode>
                <c:ptCount val="6"/>
                <c:pt idx="0">
                  <c:v>2.1469001740572091E-2</c:v>
                </c:pt>
                <c:pt idx="1">
                  <c:v>1.7549906402482884E-2</c:v>
                </c:pt>
                <c:pt idx="2">
                  <c:v>1.5170231910259346E-2</c:v>
                </c:pt>
                <c:pt idx="3">
                  <c:v>1.8348400274436072E-2</c:v>
                </c:pt>
                <c:pt idx="4">
                  <c:v>2.7793467227417157E-3</c:v>
                </c:pt>
              </c:numCache>
            </c:numRef>
          </c:yVal>
          <c:smooth val="0"/>
        </c:ser>
        <c:dLbls>
          <c:showLegendKey val="0"/>
          <c:showVal val="0"/>
          <c:showCatName val="0"/>
          <c:showSerName val="0"/>
          <c:showPercent val="0"/>
          <c:showBubbleSize val="0"/>
        </c:dLbls>
        <c:axId val="101144768"/>
        <c:axId val="101145344"/>
      </c:scatterChart>
      <c:valAx>
        <c:axId val="101144768"/>
        <c:scaling>
          <c:orientation val="minMax"/>
          <c:max val="0.2"/>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rot="0" vert="horz"/>
          <a:lstStyle/>
          <a:p>
            <a:pPr>
              <a:defRPr sz="900" b="0" i="0" u="none" strike="noStrike" baseline="0">
                <a:solidFill>
                  <a:srgbClr val="000000"/>
                </a:solidFill>
                <a:latin typeface="HelveticaNeueLT Std"/>
                <a:ea typeface="HelveticaNeueLT Std"/>
                <a:cs typeface="HelveticaNeueLT Std"/>
              </a:defRPr>
            </a:pPr>
            <a:endParaRPr lang="en-US"/>
          </a:p>
        </c:txPr>
        <c:crossAx val="101145344"/>
        <c:crosses val="autoZero"/>
        <c:crossBetween val="midCat"/>
        <c:majorUnit val="5.000000000000001E-3"/>
        <c:minorUnit val="2.5000000000000005E-3"/>
      </c:valAx>
      <c:valAx>
        <c:axId val="101145344"/>
        <c:scaling>
          <c:orientation val="minMax"/>
          <c:max val="5.000000000000001E-2"/>
          <c:min val="0"/>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a:lstStyle/>
          <a:p>
            <a:pPr>
              <a:defRPr sz="900" b="0" i="0" baseline="0">
                <a:latin typeface="HelveticaNeueLT Std" pitchFamily="34" charset="0"/>
              </a:defRPr>
            </a:pPr>
            <a:endParaRPr lang="en-US"/>
          </a:p>
        </c:txPr>
        <c:crossAx val="101144768"/>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overall rate of taxation vs. annualised GDP growth 2 years later,</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15267226890756302"/>
          <c:y val="2.1738949298004419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Graphs!$C$8:$C$14</c:f>
              <c:numCache>
                <c:formatCode>0.000</c:formatCode>
                <c:ptCount val="7"/>
                <c:pt idx="0">
                  <c:v>0.12839334930018031</c:v>
                </c:pt>
                <c:pt idx="1">
                  <c:v>0.16885384849033996</c:v>
                </c:pt>
                <c:pt idx="2">
                  <c:v>0.17525282908181486</c:v>
                </c:pt>
                <c:pt idx="3">
                  <c:v>0.17674631960836773</c:v>
                </c:pt>
                <c:pt idx="4">
                  <c:v>0.17618535748659769</c:v>
                </c:pt>
                <c:pt idx="5">
                  <c:v>0.1824660011293984</c:v>
                </c:pt>
                <c:pt idx="6">
                  <c:v>0.17504173520332431</c:v>
                </c:pt>
              </c:numCache>
            </c:numRef>
          </c:xVal>
          <c:yVal>
            <c:numRef>
              <c:f>Graphs!$O$8:$O$14</c:f>
              <c:numCache>
                <c:formatCode>0.000</c:formatCode>
                <c:ptCount val="7"/>
                <c:pt idx="0">
                  <c:v>9.6802572144668586E-2</c:v>
                </c:pt>
                <c:pt idx="1">
                  <c:v>2.9419374637819962E-2</c:v>
                </c:pt>
                <c:pt idx="2">
                  <c:v>1.7170167631631594E-2</c:v>
                </c:pt>
                <c:pt idx="3">
                  <c:v>6.3753661613916712E-2</c:v>
                </c:pt>
                <c:pt idx="4">
                  <c:v>1.8642978923876008E-2</c:v>
                </c:pt>
                <c:pt idx="5">
                  <c:v>1.3298588742243211E-2</c:v>
                </c:pt>
                <c:pt idx="6">
                  <c:v>6.0952650807525099E-2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xVal>
            <c:numRef>
              <c:f>Graphs!$C$15:$C$20</c:f>
              <c:numCache>
                <c:formatCode>0.000</c:formatCode>
                <c:ptCount val="6"/>
                <c:pt idx="0">
                  <c:v>0.18381573076094734</c:v>
                </c:pt>
                <c:pt idx="1">
                  <c:v>0.18149516350962006</c:v>
                </c:pt>
                <c:pt idx="2">
                  <c:v>0.17912567005463353</c:v>
                </c:pt>
                <c:pt idx="3">
                  <c:v>0.19119500050629576</c:v>
                </c:pt>
                <c:pt idx="4">
                  <c:v>0.17614480537150423</c:v>
                </c:pt>
                <c:pt idx="5">
                  <c:v>0.150782310653026</c:v>
                </c:pt>
              </c:numCache>
            </c:numRef>
          </c:xVal>
          <c:yVal>
            <c:numRef>
              <c:f>Graphs!$O$15:$O$20</c:f>
              <c:numCache>
                <c:formatCode>0.000</c:formatCode>
                <c:ptCount val="6"/>
                <c:pt idx="0">
                  <c:v>3.7564264582505835E-3</c:v>
                </c:pt>
                <c:pt idx="1">
                  <c:v>1.7179444402529276E-2</c:v>
                </c:pt>
                <c:pt idx="2">
                  <c:v>1.7279853505939746E-2</c:v>
                </c:pt>
                <c:pt idx="3">
                  <c:v>1.4700244895850423E-2</c:v>
                </c:pt>
                <c:pt idx="4">
                  <c:v>1.1680083440002154E-3</c:v>
                </c:pt>
              </c:numCache>
            </c:numRef>
          </c:yVal>
          <c:smooth val="0"/>
        </c:ser>
        <c:dLbls>
          <c:showLegendKey val="0"/>
          <c:showVal val="0"/>
          <c:showCatName val="0"/>
          <c:showSerName val="0"/>
          <c:showPercent val="0"/>
          <c:showBubbleSize val="0"/>
        </c:dLbls>
        <c:axId val="103244352"/>
        <c:axId val="103244928"/>
      </c:scatterChart>
      <c:valAx>
        <c:axId val="103244352"/>
        <c:scaling>
          <c:orientation val="minMax"/>
          <c:max val="0.2"/>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rot="0" vert="horz"/>
          <a:lstStyle/>
          <a:p>
            <a:pPr>
              <a:defRPr sz="900" b="0" i="0" u="none" strike="noStrike" baseline="0">
                <a:solidFill>
                  <a:srgbClr val="000000"/>
                </a:solidFill>
                <a:latin typeface="HelveticaNeueLT Std"/>
                <a:ea typeface="HelveticaNeueLT Std"/>
                <a:cs typeface="HelveticaNeueLT Std"/>
              </a:defRPr>
            </a:pPr>
            <a:endParaRPr lang="en-US"/>
          </a:p>
        </c:txPr>
        <c:crossAx val="103244928"/>
        <c:crosses val="autoZero"/>
        <c:crossBetween val="midCat"/>
        <c:majorUnit val="5.000000000000001E-3"/>
        <c:minorUnit val="2.5000000000000005E-3"/>
      </c:valAx>
      <c:valAx>
        <c:axId val="103244928"/>
        <c:scaling>
          <c:orientation val="minMax"/>
          <c:max val="8.0000000000000016E-2"/>
          <c:min val="-2.0000000000000004E-2"/>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0%" sourceLinked="0"/>
        <c:majorTickMark val="out"/>
        <c:minorTickMark val="none"/>
        <c:tickLblPos val="nextTo"/>
        <c:txPr>
          <a:bodyPr/>
          <a:lstStyle/>
          <a:p>
            <a:pPr>
              <a:defRPr sz="900" b="0" i="0" baseline="0">
                <a:latin typeface="HelveticaNeueLT Std" pitchFamily="34" charset="0"/>
              </a:defRPr>
            </a:pPr>
            <a:endParaRPr lang="en-US"/>
          </a:p>
        </c:txPr>
        <c:crossAx val="103244352"/>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annualised GDP growth 1 year later,</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22658761772425506"/>
          <c:y val="2.1738949298004419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Graphs!$D$8:$D$14</c:f>
              <c:numCache>
                <c:formatCode>0.000</c:formatCode>
                <c:ptCount val="7"/>
                <c:pt idx="0">
                  <c:v>0.295250215472116</c:v>
                </c:pt>
                <c:pt idx="1">
                  <c:v>0.19373005805985261</c:v>
                </c:pt>
                <c:pt idx="2">
                  <c:v>0.18052168303283311</c:v>
                </c:pt>
                <c:pt idx="3">
                  <c:v>0.1862983174410128</c:v>
                </c:pt>
                <c:pt idx="4">
                  <c:v>0.18727801650486217</c:v>
                </c:pt>
                <c:pt idx="5">
                  <c:v>0.19181528209677201</c:v>
                </c:pt>
                <c:pt idx="6">
                  <c:v>0.21337024750541525</c:v>
                </c:pt>
              </c:numCache>
            </c:numRef>
          </c:xVal>
          <c:yVal>
            <c:numRef>
              <c:f>Graphs!$J$8:$J$14</c:f>
              <c:numCache>
                <c:formatCode>0.000</c:formatCode>
                <c:ptCount val="7"/>
                <c:pt idx="0">
                  <c:v>0.1235336416358046</c:v>
                </c:pt>
                <c:pt idx="1">
                  <c:v>2.8248645651905546E-2</c:v>
                </c:pt>
                <c:pt idx="2">
                  <c:v>4.3919566537538035E-3</c:v>
                </c:pt>
                <c:pt idx="3">
                  <c:v>6.3308251893725132E-2</c:v>
                </c:pt>
                <c:pt idx="4">
                  <c:v>2.9054733470575522E-2</c:v>
                </c:pt>
                <c:pt idx="5">
                  <c:v>1.0777882163846453E-2</c:v>
                </c:pt>
                <c:pt idx="6">
                  <c:v>3.785769340464884E-2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Graphs!$J$15:$J$20</c:f>
              <c:numCache>
                <c:formatCode>0.000</c:formatCode>
                <c:ptCount val="6"/>
                <c:pt idx="0">
                  <c:v>2.1469001740572091E-2</c:v>
                </c:pt>
                <c:pt idx="1">
                  <c:v>1.7549906402482884E-2</c:v>
                </c:pt>
                <c:pt idx="2">
                  <c:v>1.5170231910259346E-2</c:v>
                </c:pt>
                <c:pt idx="3">
                  <c:v>1.8348400274436072E-2</c:v>
                </c:pt>
                <c:pt idx="4">
                  <c:v>2.7793467227417157E-3</c:v>
                </c:pt>
              </c:numCache>
            </c:numRef>
          </c:yVal>
          <c:smooth val="0"/>
        </c:ser>
        <c:dLbls>
          <c:showLegendKey val="0"/>
          <c:showVal val="0"/>
          <c:showCatName val="0"/>
          <c:showSerName val="0"/>
          <c:showPercent val="0"/>
          <c:showBubbleSize val="0"/>
        </c:dLbls>
        <c:axId val="103246656"/>
        <c:axId val="103247232"/>
      </c:scatterChart>
      <c:valAx>
        <c:axId val="103246656"/>
        <c:scaling>
          <c:orientation val="minMax"/>
          <c:max val="0.23"/>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103247232"/>
        <c:crosses val="autoZero"/>
        <c:crossBetween val="midCat"/>
        <c:majorUnit val="1.0000000000000002E-2"/>
        <c:minorUnit val="5.000000000000001E-3"/>
      </c:valAx>
      <c:valAx>
        <c:axId val="103247232"/>
        <c:scaling>
          <c:orientation val="minMax"/>
          <c:max val="5.000000000000001E-2"/>
          <c:min val="0"/>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103246656"/>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latin typeface="HelveticaNeueLT Std" pitchFamily="34" charset="0"/>
              </a:defRPr>
            </a:pPr>
            <a:r>
              <a:rPr lang="en-GB" sz="1000" baseline="0">
                <a:latin typeface="HelveticaNeueLT Std" pitchFamily="34" charset="0"/>
              </a:rPr>
              <a:t>U.S. government spending vs. annualised GDP growth 2 years later,</a:t>
            </a:r>
            <a:br>
              <a:rPr lang="en-GB" sz="1000" baseline="0">
                <a:latin typeface="HelveticaNeueLT Std" pitchFamily="34" charset="0"/>
              </a:rPr>
            </a:br>
            <a:r>
              <a:rPr lang="en-GB" sz="1000" b="1" i="0" u="none" strike="noStrike" baseline="0" smtClean="0">
                <a:latin typeface="HelveticaNeueLT Std" pitchFamily="34" charset="0"/>
              </a:rPr>
              <a:t>1953–2008, by U.S. President</a:t>
            </a:r>
            <a:endParaRPr lang="en-GB" sz="1000" baseline="0">
              <a:latin typeface="HelveticaNeueLT Std" pitchFamily="34" charset="0"/>
            </a:endParaRPr>
          </a:p>
        </c:rich>
      </c:tx>
      <c:layout>
        <c:manualLayout>
          <c:xMode val="edge"/>
          <c:yMode val="edge"/>
          <c:x val="0.22658761772425506"/>
          <c:y val="2.1738949298004419E-3"/>
        </c:manualLayout>
      </c:layout>
      <c:overlay val="1"/>
      <c:spPr>
        <a:noFill/>
      </c:spPr>
    </c:title>
    <c:autoTitleDeleted val="0"/>
    <c:plotArea>
      <c:layout>
        <c:manualLayout>
          <c:layoutTarget val="inner"/>
          <c:xMode val="edge"/>
          <c:yMode val="edge"/>
          <c:x val="8.8371986678291992E-2"/>
          <c:y val="4.2670441787145907E-2"/>
          <c:w val="0.73729597414505654"/>
          <c:h val="0.91465911642570819"/>
        </c:manualLayout>
      </c:layout>
      <c:scatterChart>
        <c:scatterStyle val="lineMarker"/>
        <c:varyColors val="0"/>
        <c:ser>
          <c:idx val="0"/>
          <c:order val="0"/>
          <c:tx>
            <c:v>1953–1977</c:v>
          </c:tx>
          <c:spPr>
            <a:ln w="28575">
              <a:noFill/>
            </a:ln>
          </c:spPr>
          <c:marker>
            <c:symbol val="diamond"/>
            <c:size val="5"/>
            <c:spPr>
              <a:solidFill>
                <a:schemeClr val="bg1">
                  <a:lumMod val="65000"/>
                  <a:alpha val="50000"/>
                </a:schemeClr>
              </a:solidFill>
              <a:ln>
                <a:solidFill>
                  <a:schemeClr val="tx1">
                    <a:lumMod val="65000"/>
                    <a:lumOff val="35000"/>
                  </a:schemeClr>
                </a:solidFill>
              </a:ln>
            </c:spPr>
          </c:marker>
          <c:xVal>
            <c:numRef>
              <c:f>Graphs!$D$8:$D$14</c:f>
              <c:numCache>
                <c:formatCode>0.000</c:formatCode>
                <c:ptCount val="7"/>
                <c:pt idx="0">
                  <c:v>0.295250215472116</c:v>
                </c:pt>
                <c:pt idx="1">
                  <c:v>0.19373005805985261</c:v>
                </c:pt>
                <c:pt idx="2">
                  <c:v>0.18052168303283311</c:v>
                </c:pt>
                <c:pt idx="3">
                  <c:v>0.1862983174410128</c:v>
                </c:pt>
                <c:pt idx="4">
                  <c:v>0.18727801650486217</c:v>
                </c:pt>
                <c:pt idx="5">
                  <c:v>0.19181528209677201</c:v>
                </c:pt>
                <c:pt idx="6">
                  <c:v>0.21337024750541525</c:v>
                </c:pt>
              </c:numCache>
            </c:numRef>
          </c:xVal>
          <c:yVal>
            <c:numRef>
              <c:f>Graphs!$J$8:$J$14</c:f>
              <c:numCache>
                <c:formatCode>0.000</c:formatCode>
                <c:ptCount val="7"/>
                <c:pt idx="0">
                  <c:v>0.1235336416358046</c:v>
                </c:pt>
                <c:pt idx="1">
                  <c:v>2.8248645651905546E-2</c:v>
                </c:pt>
                <c:pt idx="2">
                  <c:v>4.3919566537538035E-3</c:v>
                </c:pt>
                <c:pt idx="3">
                  <c:v>6.3308251893725132E-2</c:v>
                </c:pt>
                <c:pt idx="4">
                  <c:v>2.9054733470575522E-2</c:v>
                </c:pt>
                <c:pt idx="5">
                  <c:v>1.0777882163846453E-2</c:v>
                </c:pt>
                <c:pt idx="6">
                  <c:v>3.785769340464884E-2</c:v>
                </c:pt>
              </c:numCache>
            </c:numRef>
          </c:yVal>
          <c:smooth val="0"/>
        </c:ser>
        <c:ser>
          <c:idx val="1"/>
          <c:order val="1"/>
          <c:tx>
            <c:v>1977–2008</c:v>
          </c:tx>
          <c:spPr>
            <a:ln w="28575">
              <a:noFill/>
            </a:ln>
          </c:spPr>
          <c:marker>
            <c:symbol val="diamond"/>
            <c:size val="5"/>
            <c:spPr>
              <a:solidFill>
                <a:schemeClr val="tx1"/>
              </a:solidFill>
              <a:ln>
                <a:solidFill>
                  <a:schemeClr val="tx1"/>
                </a:solidFill>
              </a:ln>
            </c:spPr>
          </c:marker>
          <c:xVal>
            <c:numRef>
              <c:f>Graphs!$D$15:$D$20</c:f>
              <c:numCache>
                <c:formatCode>0.000</c:formatCode>
                <c:ptCount val="6"/>
                <c:pt idx="0">
                  <c:v>0.20801741538335045</c:v>
                </c:pt>
                <c:pt idx="1">
                  <c:v>0.2236622543910704</c:v>
                </c:pt>
                <c:pt idx="2">
                  <c:v>0.21890090002688753</c:v>
                </c:pt>
                <c:pt idx="3">
                  <c:v>0.19706238463221609</c:v>
                </c:pt>
                <c:pt idx="4">
                  <c:v>0.19639335082079842</c:v>
                </c:pt>
                <c:pt idx="5">
                  <c:v>0.24279685277299201</c:v>
                </c:pt>
              </c:numCache>
            </c:numRef>
          </c:xVal>
          <c:yVal>
            <c:numRef>
              <c:f>Graphs!$J$15:$J$20</c:f>
              <c:numCache>
                <c:formatCode>0.000</c:formatCode>
                <c:ptCount val="6"/>
                <c:pt idx="0">
                  <c:v>2.1469001740572091E-2</c:v>
                </c:pt>
                <c:pt idx="1">
                  <c:v>1.7549906402482884E-2</c:v>
                </c:pt>
                <c:pt idx="2">
                  <c:v>1.5170231910259346E-2</c:v>
                </c:pt>
                <c:pt idx="3">
                  <c:v>1.8348400274436072E-2</c:v>
                </c:pt>
                <c:pt idx="4">
                  <c:v>2.7793467227417157E-3</c:v>
                </c:pt>
              </c:numCache>
            </c:numRef>
          </c:yVal>
          <c:smooth val="0"/>
        </c:ser>
        <c:dLbls>
          <c:showLegendKey val="0"/>
          <c:showVal val="0"/>
          <c:showCatName val="0"/>
          <c:showSerName val="0"/>
          <c:showPercent val="0"/>
          <c:showBubbleSize val="0"/>
        </c:dLbls>
        <c:axId val="103248960"/>
        <c:axId val="103249536"/>
      </c:scatterChart>
      <c:valAx>
        <c:axId val="103248960"/>
        <c:scaling>
          <c:orientation val="minMax"/>
          <c:max val="0.23"/>
          <c:min val="0.17"/>
        </c:scaling>
        <c:delete val="0"/>
        <c:axPos val="b"/>
        <c:majorGridlines>
          <c:spPr>
            <a:ln>
              <a:solidFill>
                <a:schemeClr val="bg1">
                  <a:lumMod val="85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rot="0" vert="horz"/>
          <a:lstStyle/>
          <a:p>
            <a:pPr>
              <a:defRPr sz="800" b="0" i="0" u="none" strike="noStrike" baseline="0">
                <a:solidFill>
                  <a:srgbClr val="000000"/>
                </a:solidFill>
                <a:latin typeface="HelveticaNeueLT Std"/>
                <a:ea typeface="HelveticaNeueLT Std"/>
                <a:cs typeface="HelveticaNeueLT Std"/>
              </a:defRPr>
            </a:pPr>
            <a:endParaRPr lang="en-US"/>
          </a:p>
        </c:txPr>
        <c:crossAx val="103249536"/>
        <c:crosses val="autoZero"/>
        <c:crossBetween val="midCat"/>
        <c:majorUnit val="1.0000000000000002E-2"/>
        <c:minorUnit val="5.000000000000001E-3"/>
      </c:valAx>
      <c:valAx>
        <c:axId val="103249536"/>
        <c:scaling>
          <c:orientation val="minMax"/>
          <c:max val="5.000000000000001E-2"/>
          <c:min val="0"/>
        </c:scaling>
        <c:delete val="0"/>
        <c:axPos val="l"/>
        <c:majorGridlines>
          <c:spPr>
            <a:ln>
              <a:solidFill>
                <a:schemeClr val="bg1">
                  <a:lumMod val="85000"/>
                  <a:alpha val="50000"/>
                </a:schemeClr>
              </a:solidFill>
            </a:ln>
          </c:spPr>
        </c:majorGridlines>
        <c:minorGridlines>
          <c:spPr>
            <a:ln>
              <a:solidFill>
                <a:schemeClr val="bg1">
                  <a:lumMod val="95000"/>
                </a:schemeClr>
              </a:solidFill>
            </a:ln>
          </c:spPr>
        </c:minorGridlines>
        <c:numFmt formatCode="0%" sourceLinked="0"/>
        <c:majorTickMark val="out"/>
        <c:minorTickMark val="none"/>
        <c:tickLblPos val="nextTo"/>
        <c:txPr>
          <a:bodyPr/>
          <a:lstStyle/>
          <a:p>
            <a:pPr>
              <a:defRPr sz="800" b="0" i="0" baseline="0">
                <a:latin typeface="HelveticaNeueLT Std" pitchFamily="34" charset="0"/>
              </a:defRPr>
            </a:pPr>
            <a:endParaRPr lang="en-US"/>
          </a:p>
        </c:txPr>
        <c:crossAx val="103248960"/>
        <c:crosses val="autoZero"/>
        <c:crossBetween val="midCat"/>
        <c:majorUnit val="1.0000000000000002E-2"/>
        <c:minorUnit val="5.000000000000001E-3"/>
      </c:valAx>
    </c:plotArea>
    <c:legend>
      <c:legendPos val="r"/>
      <c:layout>
        <c:manualLayout>
          <c:xMode val="edge"/>
          <c:yMode val="edge"/>
          <c:x val="0.82294642581442035"/>
          <c:y val="0.35558666277826384"/>
          <c:w val="0.16958874258364764"/>
          <c:h val="0.13625574580955158"/>
        </c:manualLayout>
      </c:layout>
      <c:overlay val="0"/>
      <c:txPr>
        <a:bodyPr/>
        <a:lstStyle/>
        <a:p>
          <a:pPr>
            <a:defRPr sz="900" baseline="0">
              <a:latin typeface="HelveticaNeueLT Std" pitchFamily="34" charset="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19050</xdr:colOff>
      <xdr:row>21</xdr:row>
      <xdr:rowOff>85725</xdr:rowOff>
    </xdr:from>
    <xdr:to>
      <xdr:col>9</xdr:col>
      <xdr:colOff>228600</xdr:colOff>
      <xdr:row>41</xdr:row>
      <xdr:rowOff>66675</xdr:rowOff>
    </xdr:to>
    <xdr:graphicFrame macro="">
      <xdr:nvGraphicFramePr>
        <xdr:cNvPr id="677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42</xdr:row>
      <xdr:rowOff>57150</xdr:rowOff>
    </xdr:from>
    <xdr:to>
      <xdr:col>9</xdr:col>
      <xdr:colOff>219075</xdr:colOff>
      <xdr:row>62</xdr:row>
      <xdr:rowOff>38100</xdr:rowOff>
    </xdr:to>
    <xdr:graphicFrame macro="">
      <xdr:nvGraphicFramePr>
        <xdr:cNvPr id="6775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63</xdr:row>
      <xdr:rowOff>104775</xdr:rowOff>
    </xdr:from>
    <xdr:to>
      <xdr:col>9</xdr:col>
      <xdr:colOff>209550</xdr:colOff>
      <xdr:row>83</xdr:row>
      <xdr:rowOff>76200</xdr:rowOff>
    </xdr:to>
    <xdr:graphicFrame macro="">
      <xdr:nvGraphicFramePr>
        <xdr:cNvPr id="677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63</xdr:row>
      <xdr:rowOff>104775</xdr:rowOff>
    </xdr:from>
    <xdr:to>
      <xdr:col>16</xdr:col>
      <xdr:colOff>514350</xdr:colOff>
      <xdr:row>83</xdr:row>
      <xdr:rowOff>85725</xdr:rowOff>
    </xdr:to>
    <xdr:graphicFrame macro="">
      <xdr:nvGraphicFramePr>
        <xdr:cNvPr id="6775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600075</xdr:colOff>
      <xdr:row>63</xdr:row>
      <xdr:rowOff>104775</xdr:rowOff>
    </xdr:from>
    <xdr:to>
      <xdr:col>24</xdr:col>
      <xdr:colOff>19050</xdr:colOff>
      <xdr:row>83</xdr:row>
      <xdr:rowOff>85725</xdr:rowOff>
    </xdr:to>
    <xdr:graphicFrame macro="">
      <xdr:nvGraphicFramePr>
        <xdr:cNvPr id="6775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323850</xdr:colOff>
      <xdr:row>21</xdr:row>
      <xdr:rowOff>85725</xdr:rowOff>
    </xdr:from>
    <xdr:to>
      <xdr:col>16</xdr:col>
      <xdr:colOff>523875</xdr:colOff>
      <xdr:row>41</xdr:row>
      <xdr:rowOff>66675</xdr:rowOff>
    </xdr:to>
    <xdr:graphicFrame macro="">
      <xdr:nvGraphicFramePr>
        <xdr:cNvPr id="6775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619125</xdr:colOff>
      <xdr:row>21</xdr:row>
      <xdr:rowOff>85725</xdr:rowOff>
    </xdr:from>
    <xdr:to>
      <xdr:col>24</xdr:col>
      <xdr:colOff>38100</xdr:colOff>
      <xdr:row>41</xdr:row>
      <xdr:rowOff>66675</xdr:rowOff>
    </xdr:to>
    <xdr:graphicFrame macro="">
      <xdr:nvGraphicFramePr>
        <xdr:cNvPr id="6775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333375</xdr:colOff>
      <xdr:row>42</xdr:row>
      <xdr:rowOff>57150</xdr:rowOff>
    </xdr:from>
    <xdr:to>
      <xdr:col>16</xdr:col>
      <xdr:colOff>533400</xdr:colOff>
      <xdr:row>62</xdr:row>
      <xdr:rowOff>38100</xdr:rowOff>
    </xdr:to>
    <xdr:graphicFrame macro="">
      <xdr:nvGraphicFramePr>
        <xdr:cNvPr id="6775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647700</xdr:colOff>
      <xdr:row>42</xdr:row>
      <xdr:rowOff>57150</xdr:rowOff>
    </xdr:from>
    <xdr:to>
      <xdr:col>24</xdr:col>
      <xdr:colOff>66675</xdr:colOff>
      <xdr:row>62</xdr:row>
      <xdr:rowOff>38100</xdr:rowOff>
    </xdr:to>
    <xdr:graphicFrame macro="">
      <xdr:nvGraphicFramePr>
        <xdr:cNvPr id="6776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285750</xdr:colOff>
      <xdr:row>21</xdr:row>
      <xdr:rowOff>95250</xdr:rowOff>
    </xdr:from>
    <xdr:to>
      <xdr:col>31</xdr:col>
      <xdr:colOff>485775</xdr:colOff>
      <xdr:row>41</xdr:row>
      <xdr:rowOff>76200</xdr:rowOff>
    </xdr:to>
    <xdr:graphicFrame macro="">
      <xdr:nvGraphicFramePr>
        <xdr:cNvPr id="1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32</xdr:col>
      <xdr:colOff>9525</xdr:colOff>
      <xdr:row>21</xdr:row>
      <xdr:rowOff>104775</xdr:rowOff>
    </xdr:from>
    <xdr:to>
      <xdr:col>39</xdr:col>
      <xdr:colOff>209550</xdr:colOff>
      <xdr:row>41</xdr:row>
      <xdr:rowOff>85725</xdr:rowOff>
    </xdr:to>
    <xdr:graphicFrame macro="">
      <xdr:nvGraphicFramePr>
        <xdr:cNvPr id="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419100</xdr:colOff>
      <xdr:row>3</xdr:row>
      <xdr:rowOff>19050</xdr:rowOff>
    </xdr:from>
    <xdr:to>
      <xdr:col>28</xdr:col>
      <xdr:colOff>28575</xdr:colOff>
      <xdr:row>26</xdr:row>
      <xdr:rowOff>85725</xdr:rowOff>
    </xdr:to>
    <xdr:graphicFrame macro="">
      <xdr:nvGraphicFramePr>
        <xdr:cNvPr id="1310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457200</xdr:colOff>
      <xdr:row>32</xdr:row>
      <xdr:rowOff>138112</xdr:rowOff>
    </xdr:from>
    <xdr:to>
      <xdr:col>28</xdr:col>
      <xdr:colOff>19050</xdr:colOff>
      <xdr:row>62</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15</xdr:col>
      <xdr:colOff>137583</xdr:colOff>
      <xdr:row>35</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bp\DKobes\tax%20facts\update\Working\tax%20burden%20composi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 of tax quarter"/>
      <sheetName val="receipts by source"/>
      <sheetName val="receipts by source %"/>
      <sheetName val="receipts by source % gdp"/>
      <sheetName val="type return"/>
      <sheetName val="projected returns"/>
      <sheetName val="projected annual increase"/>
    </sheetNames>
    <sheetDataSet>
      <sheetData sheetId="0" refreshError="1"/>
      <sheetData sheetId="1" refreshError="1"/>
      <sheetData sheetId="2" refreshError="1"/>
      <sheetData sheetId="3" refreshError="1"/>
      <sheetData sheetId="4">
        <row r="3">
          <cell r="A3" t="str">
            <v xml:space="preserve">Table 22.--Selected Returns and Forms Filed or To Be Filed by Type During Specified Calendar Years, </v>
          </cell>
        </row>
        <row r="5">
          <cell r="B5" t="str">
            <v>Number filed in calendar year--</v>
          </cell>
        </row>
        <row r="6">
          <cell r="A6" t="str">
            <v>Type of return or form</v>
          </cell>
        </row>
        <row r="7">
          <cell r="A7" t="str">
            <v xml:space="preserve"> </v>
          </cell>
          <cell r="B7">
            <v>1975</v>
          </cell>
          <cell r="C7">
            <v>1980</v>
          </cell>
          <cell r="D7">
            <v>1985</v>
          </cell>
          <cell r="E7">
            <v>1990</v>
          </cell>
          <cell r="F7">
            <v>1995</v>
          </cell>
        </row>
        <row r="8">
          <cell r="B8">
            <v>1</v>
          </cell>
          <cell r="C8">
            <v>2</v>
          </cell>
          <cell r="D8">
            <v>3</v>
          </cell>
          <cell r="E8">
            <v>4</v>
          </cell>
          <cell r="F8">
            <v>5</v>
          </cell>
        </row>
        <row r="9">
          <cell r="A9" t="str">
            <v>Individual income [1]</v>
          </cell>
          <cell r="B9">
            <v>84026800</v>
          </cell>
          <cell r="C9">
            <v>93196100</v>
          </cell>
          <cell r="D9">
            <v>99704200</v>
          </cell>
          <cell r="E9">
            <v>112596000</v>
          </cell>
          <cell r="F9">
            <v>116466900</v>
          </cell>
        </row>
        <row r="10">
          <cell r="A10" t="str">
            <v>Forms 1040, 1040A, 1040EZ, and 1040PC</v>
          </cell>
          <cell r="B10">
            <v>83913100</v>
          </cell>
          <cell r="C10">
            <v>93052300</v>
          </cell>
          <cell r="D10">
            <v>99528900</v>
          </cell>
          <cell r="E10">
            <v>112305000</v>
          </cell>
          <cell r="F10">
            <v>116059700</v>
          </cell>
          <cell r="G10">
            <v>118362500</v>
          </cell>
          <cell r="H10" t="str">
            <v>Forms 1040, 1040A, 1040EZ, and 1040PC</v>
          </cell>
          <cell r="I10">
            <v>120342500</v>
          </cell>
          <cell r="J10">
            <v>122546900</v>
          </cell>
          <cell r="K10">
            <v>124887100</v>
          </cell>
          <cell r="L10">
            <v>127097200</v>
          </cell>
          <cell r="M10">
            <v>130090900</v>
          </cell>
        </row>
        <row r="11">
          <cell r="A11" t="str">
            <v>Paper returns……………………………..</v>
          </cell>
          <cell r="B11">
            <v>83913100</v>
          </cell>
          <cell r="C11">
            <v>93052300</v>
          </cell>
          <cell r="D11">
            <v>99528900</v>
          </cell>
          <cell r="E11">
            <v>108100900</v>
          </cell>
          <cell r="F11">
            <v>104252800</v>
          </cell>
        </row>
        <row r="12">
          <cell r="A12" t="str">
            <v>Electronically-filed returns……………………</v>
          </cell>
          <cell r="B12" t="str">
            <v>N/A</v>
          </cell>
          <cell r="C12" t="str">
            <v>N/A</v>
          </cell>
          <cell r="D12" t="str">
            <v>N/A</v>
          </cell>
          <cell r="E12">
            <v>4204200</v>
          </cell>
          <cell r="F12">
            <v>11806900</v>
          </cell>
        </row>
        <row r="13">
          <cell r="A13" t="str">
            <v>Business returns …………………………</v>
          </cell>
          <cell r="B13">
            <v>10073100</v>
          </cell>
          <cell r="C13">
            <v>11402900</v>
          </cell>
          <cell r="D13">
            <v>14136800</v>
          </cell>
          <cell r="E13">
            <v>16170200</v>
          </cell>
          <cell r="F13">
            <v>18058600</v>
          </cell>
        </row>
        <row r="14">
          <cell r="A14" t="str">
            <v>Schedule C or C-EZ………………………….</v>
          </cell>
          <cell r="B14">
            <v>7439000</v>
          </cell>
          <cell r="C14">
            <v>8944300</v>
          </cell>
          <cell r="D14">
            <v>11767300</v>
          </cell>
          <cell r="E14">
            <v>14149000</v>
          </cell>
          <cell r="F14">
            <v>16157000</v>
          </cell>
        </row>
        <row r="15">
          <cell r="A15" t="str">
            <v>Schedule F ………………………………………</v>
          </cell>
          <cell r="B15">
            <v>2634200</v>
          </cell>
          <cell r="C15">
            <v>2458600</v>
          </cell>
          <cell r="D15">
            <v>2369400</v>
          </cell>
          <cell r="E15">
            <v>2021300</v>
          </cell>
          <cell r="F15">
            <v>1901600</v>
          </cell>
        </row>
        <row r="16">
          <cell r="A16" t="str">
            <v>Nonbusiness returns…………………………………….</v>
          </cell>
          <cell r="B16">
            <v>73840000</v>
          </cell>
          <cell r="C16">
            <v>81649400</v>
          </cell>
          <cell r="D16">
            <v>85392100</v>
          </cell>
          <cell r="E16">
            <v>96134800</v>
          </cell>
          <cell r="F16">
            <v>98001100</v>
          </cell>
        </row>
        <row r="17">
          <cell r="A17" t="str">
            <v>Forms 1040C, 1040NR, 1040PR, and 1040SS</v>
          </cell>
          <cell r="B17">
            <v>113700</v>
          </cell>
          <cell r="C17">
            <v>143800</v>
          </cell>
          <cell r="D17">
            <v>175300</v>
          </cell>
          <cell r="E17">
            <v>291000</v>
          </cell>
          <cell r="F17">
            <v>407200</v>
          </cell>
        </row>
        <row r="18">
          <cell r="A18" t="str">
            <v>Corporation income [2]</v>
          </cell>
          <cell r="B18">
            <v>2132800</v>
          </cell>
          <cell r="C18">
            <v>2675700</v>
          </cell>
          <cell r="D18">
            <v>3437300</v>
          </cell>
          <cell r="E18">
            <v>4319500</v>
          </cell>
          <cell r="F18">
            <v>4817900</v>
          </cell>
        </row>
        <row r="19">
          <cell r="A19" t="str">
            <v>Form 1120 ………………………………………………………</v>
          </cell>
          <cell r="B19">
            <v>1762900</v>
          </cell>
          <cell r="C19">
            <v>2115500</v>
          </cell>
          <cell r="D19">
            <v>2432300</v>
          </cell>
          <cell r="E19">
            <v>2334600</v>
          </cell>
          <cell r="F19">
            <v>2197000</v>
          </cell>
          <cell r="G19">
            <v>2240800</v>
          </cell>
          <cell r="H19" t="str">
            <v>Form 1120 ………………………………………………………</v>
          </cell>
          <cell r="I19">
            <v>2249900</v>
          </cell>
          <cell r="J19">
            <v>2207600</v>
          </cell>
          <cell r="K19">
            <v>2202400</v>
          </cell>
          <cell r="L19">
            <v>2161700</v>
          </cell>
          <cell r="M19">
            <v>2121700</v>
          </cell>
        </row>
        <row r="20">
          <cell r="A20" t="str">
            <v>Form 1120A ………………………………………..</v>
          </cell>
          <cell r="B20" t="str">
            <v>N/A</v>
          </cell>
          <cell r="C20" t="str">
            <v>N/A</v>
          </cell>
          <cell r="D20">
            <v>199700</v>
          </cell>
          <cell r="E20">
            <v>332000</v>
          </cell>
          <cell r="F20">
            <v>319100</v>
          </cell>
        </row>
        <row r="21">
          <cell r="A21" t="str">
            <v>Form 1120S………………………………………………..</v>
          </cell>
          <cell r="B21">
            <v>367200</v>
          </cell>
          <cell r="C21">
            <v>528100</v>
          </cell>
          <cell r="D21">
            <v>736900</v>
          </cell>
          <cell r="E21">
            <v>1536100</v>
          </cell>
          <cell r="F21">
            <v>2161000</v>
          </cell>
        </row>
        <row r="22">
          <cell r="A22" t="str">
            <v>Other ………………………………………………………</v>
          </cell>
          <cell r="B22">
            <v>2600</v>
          </cell>
          <cell r="C22">
            <v>32100</v>
          </cell>
          <cell r="D22">
            <v>68400</v>
          </cell>
          <cell r="E22">
            <v>116800</v>
          </cell>
          <cell r="F22">
            <v>140800</v>
          </cell>
        </row>
        <row r="23">
          <cell r="A23" t="str">
            <v>Partnership, Forms 1065 and 1065B [3]</v>
          </cell>
          <cell r="B23">
            <v>1132800</v>
          </cell>
          <cell r="C23">
            <v>1401600</v>
          </cell>
          <cell r="D23">
            <v>1755300</v>
          </cell>
          <cell r="E23">
            <v>1750900</v>
          </cell>
          <cell r="F23">
            <v>1580300</v>
          </cell>
        </row>
        <row r="24">
          <cell r="A24" t="str">
            <v>Estate and trust income, Forms 1041 and 1041S [4]</v>
          </cell>
          <cell r="B24">
            <v>1564200</v>
          </cell>
          <cell r="C24">
            <v>1881800</v>
          </cell>
          <cell r="D24">
            <v>2125000</v>
          </cell>
          <cell r="E24">
            <v>2680900</v>
          </cell>
          <cell r="F24">
            <v>3190900</v>
          </cell>
          <cell r="G24">
            <v>3266800</v>
          </cell>
          <cell r="H24" t="str">
            <v>Estate and trust income, Forms 1041 and 1041S [4]</v>
          </cell>
          <cell r="I24">
            <v>3314700</v>
          </cell>
          <cell r="J24">
            <v>3397600</v>
          </cell>
          <cell r="K24">
            <v>3403300</v>
          </cell>
          <cell r="L24">
            <v>3528900</v>
          </cell>
          <cell r="M24">
            <v>3603300</v>
          </cell>
        </row>
        <row r="25">
          <cell r="A25" t="str">
            <v>Estate tax, Forms 706, 706NA, 706GS(D), and 706GS(T) [5]</v>
          </cell>
          <cell r="B25">
            <v>225800</v>
          </cell>
          <cell r="C25">
            <v>147300</v>
          </cell>
          <cell r="D25">
            <v>80800</v>
          </cell>
          <cell r="E25">
            <v>60800</v>
          </cell>
          <cell r="F25">
            <v>81400</v>
          </cell>
          <cell r="G25">
            <v>90600</v>
          </cell>
          <cell r="H25" t="str">
            <v>Estate tax, Forms 706, 706NA, 706GS(D), and 706GS(T) [5]</v>
          </cell>
          <cell r="I25">
            <v>102200</v>
          </cell>
          <cell r="J25">
            <v>110100</v>
          </cell>
          <cell r="K25">
            <v>116400</v>
          </cell>
          <cell r="L25">
            <v>123600</v>
          </cell>
          <cell r="M25">
            <v>131300</v>
          </cell>
        </row>
        <row r="26">
          <cell r="A26" t="str">
            <v>Gift tax, Form 709</v>
          </cell>
          <cell r="B26">
            <v>273200</v>
          </cell>
          <cell r="C26">
            <v>214800</v>
          </cell>
          <cell r="D26">
            <v>97700</v>
          </cell>
          <cell r="E26">
            <v>147700</v>
          </cell>
          <cell r="F26">
            <v>216200</v>
          </cell>
        </row>
        <row r="27">
          <cell r="A27" t="str">
            <v>Tax-exempt organizations [6]</v>
          </cell>
          <cell r="B27">
            <v>403800</v>
          </cell>
          <cell r="C27">
            <v>442600</v>
          </cell>
          <cell r="D27">
            <v>454100</v>
          </cell>
          <cell r="E27">
            <v>487400</v>
          </cell>
          <cell r="F27">
            <v>572600</v>
          </cell>
          <cell r="G27">
            <v>577800</v>
          </cell>
          <cell r="H27" t="str">
            <v>Tax-exempt organizations [6]</v>
          </cell>
          <cell r="I27">
            <v>638700</v>
          </cell>
          <cell r="J27">
            <v>618300</v>
          </cell>
          <cell r="K27">
            <v>730700</v>
          </cell>
          <cell r="L27">
            <v>699100</v>
          </cell>
          <cell r="M27">
            <v>730800</v>
          </cell>
        </row>
        <row r="28">
          <cell r="A28" t="str">
            <v>Forms 990 and 990EZ………………………………….</v>
          </cell>
          <cell r="B28">
            <v>346600</v>
          </cell>
          <cell r="C28">
            <v>362600</v>
          </cell>
          <cell r="D28">
            <v>365500</v>
          </cell>
          <cell r="E28">
            <v>359700</v>
          </cell>
          <cell r="F28">
            <v>406400</v>
          </cell>
          <cell r="G28">
            <v>403400</v>
          </cell>
          <cell r="H28" t="str">
            <v>Forms 990 and 990EZ………………………………….</v>
          </cell>
          <cell r="I28">
            <v>445700</v>
          </cell>
          <cell r="J28">
            <v>412000</v>
          </cell>
          <cell r="K28">
            <v>458100</v>
          </cell>
          <cell r="L28">
            <v>461700</v>
          </cell>
          <cell r="M28">
            <v>472900</v>
          </cell>
        </row>
        <row r="29">
          <cell r="A29" t="str">
            <v>Form 990-PF……………………………………</v>
          </cell>
          <cell r="B29">
            <v>29600</v>
          </cell>
          <cell r="C29">
            <v>33100</v>
          </cell>
          <cell r="D29">
            <v>32000</v>
          </cell>
          <cell r="E29">
            <v>44700</v>
          </cell>
          <cell r="F29">
            <v>51300</v>
          </cell>
          <cell r="G29">
            <v>52700</v>
          </cell>
          <cell r="H29" t="str">
            <v>Form 990-PF……………………………………</v>
          </cell>
          <cell r="I29">
            <v>54500</v>
          </cell>
          <cell r="J29">
            <v>61800</v>
          </cell>
          <cell r="K29">
            <v>64900</v>
          </cell>
          <cell r="L29">
            <v>70000</v>
          </cell>
          <cell r="M29">
            <v>74200</v>
          </cell>
        </row>
        <row r="30">
          <cell r="A30" t="str">
            <v>Form 990-T………………………………………</v>
          </cell>
          <cell r="B30">
            <v>19700</v>
          </cell>
          <cell r="C30">
            <v>23500</v>
          </cell>
          <cell r="D30">
            <v>26200</v>
          </cell>
          <cell r="E30">
            <v>39100</v>
          </cell>
          <cell r="F30">
            <v>49800</v>
          </cell>
        </row>
        <row r="31">
          <cell r="A31" t="str">
            <v>Forms 990C, 4720, and 5227</v>
          </cell>
          <cell r="B31">
            <v>7900</v>
          </cell>
          <cell r="C31">
            <v>23400</v>
          </cell>
          <cell r="D31">
            <v>30400</v>
          </cell>
          <cell r="E31">
            <v>43900</v>
          </cell>
          <cell r="F31">
            <v>65100</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data.bls.gov/pdq/SurveyOutputServl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autoPageBreaks="0"/>
  </sheetPr>
  <dimension ref="A1:BU100"/>
  <sheetViews>
    <sheetView showGridLines="0" zoomScale="90" zoomScaleNormal="90" workbookViewId="0">
      <pane xSplit="1" ySplit="7" topLeftCell="AR32" activePane="bottomRight" state="frozen"/>
      <selection pane="topRight" activeCell="B1" sqref="B1"/>
      <selection pane="bottomLeft" activeCell="A8" sqref="A8"/>
      <selection pane="bottomRight" activeCell="AI79" sqref="AI79"/>
    </sheetView>
  </sheetViews>
  <sheetFormatPr defaultRowHeight="15" x14ac:dyDescent="0.2"/>
  <cols>
    <col min="1" max="1" width="13.7109375" style="1" customWidth="1"/>
    <col min="2" max="11" width="10.7109375" style="1" customWidth="1"/>
    <col min="12" max="12" width="9.140625" style="1"/>
    <col min="13" max="14" width="9.140625" style="42"/>
    <col min="15" max="15" width="9.140625" style="38"/>
    <col min="16" max="17" width="9.140625" style="118"/>
    <col min="18" max="18" width="8.42578125" style="38" bestFit="1" customWidth="1"/>
    <col min="19" max="19" width="13.5703125" style="43" bestFit="1" customWidth="1"/>
    <col min="20" max="20" width="12" style="42" bestFit="1" customWidth="1"/>
    <col min="21" max="21" width="13.5703125" style="45" bestFit="1" customWidth="1"/>
    <col min="22" max="22" width="4.7109375" style="44" customWidth="1"/>
    <col min="23" max="23" width="4.7109375" style="63" customWidth="1"/>
    <col min="24" max="24" width="11.42578125" style="45" bestFit="1" customWidth="1"/>
    <col min="25" max="25" width="11.42578125" style="46" bestFit="1" customWidth="1"/>
    <col min="26" max="27" width="11.42578125" style="45" customWidth="1"/>
    <col min="28" max="28" width="11.42578125" style="45" bestFit="1" customWidth="1"/>
    <col min="29" max="29" width="11.42578125" style="46" bestFit="1" customWidth="1"/>
    <col min="30" max="30" width="11.7109375" style="69" bestFit="1" customWidth="1"/>
    <col min="31" max="31" width="9.140625" style="45"/>
    <col min="32" max="32" width="9.140625" style="78"/>
    <col min="33" max="34" width="9.140625" style="45"/>
    <col min="35" max="35" width="11.7109375" style="72" customWidth="1"/>
    <col min="36" max="36" width="8.5703125" style="72" bestFit="1" customWidth="1"/>
    <col min="37" max="37" width="11.42578125" style="45" bestFit="1" customWidth="1"/>
    <col min="38" max="38" width="11.42578125" style="46" bestFit="1" customWidth="1"/>
    <col min="39" max="40" width="11.42578125" style="45" customWidth="1"/>
    <col min="41" max="41" width="11.42578125" style="45" bestFit="1" customWidth="1"/>
    <col min="42" max="42" width="11.42578125" style="46" bestFit="1" customWidth="1"/>
    <col min="43" max="43" width="10.7109375" style="45" customWidth="1"/>
    <col min="44" max="47" width="9.140625" style="42"/>
    <col min="48" max="52" width="11.7109375" style="41" customWidth="1"/>
    <col min="53" max="53" width="9.140625" style="42"/>
    <col min="54" max="54" width="11.7109375" style="41" customWidth="1"/>
    <col min="55" max="55" width="9.140625" style="42"/>
    <col min="66" max="16384" width="9.140625" style="1"/>
  </cols>
  <sheetData>
    <row r="1" spans="1:62" ht="12" customHeight="1" x14ac:dyDescent="0.2">
      <c r="A1" s="35">
        <v>40627</v>
      </c>
      <c r="B1" s="1" t="s">
        <v>155</v>
      </c>
    </row>
    <row r="2" spans="1:62" ht="12" customHeight="1" x14ac:dyDescent="0.2">
      <c r="A2" s="22" t="s">
        <v>71</v>
      </c>
      <c r="B2" s="21"/>
      <c r="C2" s="21"/>
      <c r="D2" s="23"/>
      <c r="E2" s="23"/>
      <c r="F2" s="23"/>
      <c r="G2" s="23"/>
      <c r="H2" s="23"/>
      <c r="I2" s="21"/>
      <c r="J2" s="21"/>
      <c r="K2" s="21"/>
    </row>
    <row r="3" spans="1:62" ht="12" customHeight="1" x14ac:dyDescent="0.2">
      <c r="A3" s="22" t="s">
        <v>74</v>
      </c>
      <c r="B3" s="21"/>
      <c r="C3" s="21"/>
      <c r="D3" s="23"/>
      <c r="E3" s="23"/>
      <c r="F3" s="23"/>
      <c r="G3" s="23"/>
      <c r="H3" s="23"/>
      <c r="I3" s="21"/>
      <c r="J3" s="21"/>
      <c r="K3" s="21"/>
    </row>
    <row r="4" spans="1:62" ht="12" customHeight="1" x14ac:dyDescent="0.2">
      <c r="A4" s="5" t="s">
        <v>69</v>
      </c>
      <c r="B4" s="6"/>
      <c r="C4" s="6"/>
      <c r="D4" s="9"/>
      <c r="E4" s="9"/>
      <c r="F4" s="9"/>
      <c r="G4" s="9"/>
      <c r="H4" s="9"/>
      <c r="I4" s="6"/>
      <c r="J4" s="6"/>
      <c r="K4" s="6"/>
      <c r="L4" s="2"/>
      <c r="P4" s="118" t="s">
        <v>174</v>
      </c>
      <c r="Q4" s="118" t="s">
        <v>172</v>
      </c>
    </row>
    <row r="5" spans="1:62" ht="12" customHeight="1" thickBot="1" x14ac:dyDescent="0.25">
      <c r="A5" s="6"/>
      <c r="B5" s="6"/>
      <c r="C5" s="6"/>
      <c r="D5" s="6"/>
      <c r="E5" s="6"/>
      <c r="F5" s="6"/>
      <c r="G5" s="6"/>
      <c r="H5" s="6"/>
      <c r="I5" s="6"/>
      <c r="J5" s="6"/>
      <c r="K5" s="6"/>
      <c r="L5" s="2"/>
      <c r="P5" s="118" t="s">
        <v>175</v>
      </c>
      <c r="Q5" s="121" t="s">
        <v>176</v>
      </c>
      <c r="S5" s="43" t="s">
        <v>89</v>
      </c>
      <c r="T5" s="42" t="s">
        <v>90</v>
      </c>
      <c r="V5" s="62" t="s">
        <v>93</v>
      </c>
      <c r="W5" s="64" t="s">
        <v>96</v>
      </c>
      <c r="X5" s="47" t="s">
        <v>94</v>
      </c>
      <c r="AG5" s="45" t="s">
        <v>100</v>
      </c>
      <c r="AH5" s="45" t="s">
        <v>102</v>
      </c>
      <c r="AI5" s="72" t="s">
        <v>98</v>
      </c>
      <c r="AK5" s="47" t="s">
        <v>84</v>
      </c>
      <c r="AT5" s="45" t="s">
        <v>100</v>
      </c>
      <c r="AU5" s="45" t="s">
        <v>102</v>
      </c>
      <c r="AV5" s="47" t="s">
        <v>98</v>
      </c>
      <c r="AX5" s="47" t="s">
        <v>147</v>
      </c>
      <c r="AY5" s="46"/>
      <c r="AZ5" s="45"/>
      <c r="BA5" s="45"/>
      <c r="BB5" s="45"/>
      <c r="BC5" s="46"/>
      <c r="BD5" s="45"/>
      <c r="BE5" s="42"/>
      <c r="BF5" s="42"/>
      <c r="BG5" s="45" t="s">
        <v>100</v>
      </c>
      <c r="BH5" s="45" t="s">
        <v>102</v>
      </c>
      <c r="BI5" s="47" t="s">
        <v>98</v>
      </c>
      <c r="BJ5" s="41"/>
    </row>
    <row r="6" spans="1:62" ht="12.95" customHeight="1" thickTop="1" x14ac:dyDescent="0.2">
      <c r="A6" s="10"/>
      <c r="B6" s="7" t="s">
        <v>0</v>
      </c>
      <c r="C6" s="7"/>
      <c r="D6" s="7"/>
      <c r="E6" s="14" t="s">
        <v>73</v>
      </c>
      <c r="F6" s="7"/>
      <c r="G6" s="7"/>
      <c r="H6" s="12" t="s">
        <v>1</v>
      </c>
      <c r="I6" s="14" t="s">
        <v>2</v>
      </c>
      <c r="J6" s="7"/>
      <c r="K6" s="7"/>
      <c r="L6" s="3"/>
      <c r="O6" s="38" t="s">
        <v>157</v>
      </c>
      <c r="P6" s="118" t="s">
        <v>172</v>
      </c>
      <c r="Q6" s="118" t="s">
        <v>177</v>
      </c>
      <c r="R6" s="38" t="s">
        <v>76</v>
      </c>
      <c r="S6" s="43" t="s">
        <v>81</v>
      </c>
      <c r="T6" s="42" t="s">
        <v>91</v>
      </c>
      <c r="U6" s="48" t="s">
        <v>138</v>
      </c>
      <c r="V6" s="62" t="s">
        <v>85</v>
      </c>
      <c r="W6" s="64" t="s">
        <v>97</v>
      </c>
      <c r="X6" s="62" t="s">
        <v>77</v>
      </c>
      <c r="Y6" s="76" t="s">
        <v>78</v>
      </c>
      <c r="Z6" s="62" t="s">
        <v>99</v>
      </c>
      <c r="AA6" s="62" t="s">
        <v>107</v>
      </c>
      <c r="AB6" s="62" t="s">
        <v>79</v>
      </c>
      <c r="AC6" s="76" t="s">
        <v>80</v>
      </c>
      <c r="AD6" s="77" t="s">
        <v>87</v>
      </c>
      <c r="AE6" s="45" t="s">
        <v>87</v>
      </c>
      <c r="AF6" s="78" t="s">
        <v>87</v>
      </c>
      <c r="AG6" s="48" t="s">
        <v>101</v>
      </c>
      <c r="AH6" s="48" t="s">
        <v>103</v>
      </c>
      <c r="AI6" s="73" t="s">
        <v>95</v>
      </c>
      <c r="AJ6" s="73" t="s">
        <v>141</v>
      </c>
      <c r="AK6" s="62" t="s">
        <v>77</v>
      </c>
      <c r="AL6" s="76" t="s">
        <v>78</v>
      </c>
      <c r="AM6" s="62" t="s">
        <v>99</v>
      </c>
      <c r="AN6" s="62" t="s">
        <v>107</v>
      </c>
      <c r="AO6" s="62" t="s">
        <v>79</v>
      </c>
      <c r="AP6" s="76" t="s">
        <v>80</v>
      </c>
      <c r="AQ6" s="62" t="s">
        <v>87</v>
      </c>
      <c r="AR6" s="45" t="s">
        <v>87</v>
      </c>
      <c r="AS6" s="45" t="s">
        <v>87</v>
      </c>
      <c r="AT6" s="48" t="s">
        <v>101</v>
      </c>
      <c r="AU6" s="48" t="s">
        <v>103</v>
      </c>
      <c r="AV6" s="66" t="s">
        <v>95</v>
      </c>
      <c r="AW6" s="47" t="s">
        <v>145</v>
      </c>
      <c r="AX6" s="62" t="s">
        <v>77</v>
      </c>
      <c r="AY6" s="76" t="s">
        <v>78</v>
      </c>
      <c r="AZ6" s="62" t="s">
        <v>99</v>
      </c>
      <c r="BA6" s="62" t="s">
        <v>107</v>
      </c>
      <c r="BB6" s="62" t="s">
        <v>79</v>
      </c>
      <c r="BC6" s="76" t="s">
        <v>80</v>
      </c>
      <c r="BD6" s="62" t="s">
        <v>87</v>
      </c>
      <c r="BE6" s="45" t="s">
        <v>87</v>
      </c>
      <c r="BF6" s="45" t="s">
        <v>87</v>
      </c>
      <c r="BG6" s="48" t="s">
        <v>101</v>
      </c>
      <c r="BH6" s="48" t="s">
        <v>103</v>
      </c>
      <c r="BI6" s="66" t="s">
        <v>95</v>
      </c>
      <c r="BJ6" s="47" t="s">
        <v>145</v>
      </c>
    </row>
    <row r="7" spans="1:62" s="16" customFormat="1" ht="22.5" customHeight="1" x14ac:dyDescent="0.2">
      <c r="A7" s="11" t="s">
        <v>3</v>
      </c>
      <c r="B7" s="8" t="s">
        <v>4</v>
      </c>
      <c r="C7" s="8" t="s">
        <v>5</v>
      </c>
      <c r="D7" s="8" t="s">
        <v>6</v>
      </c>
      <c r="E7" s="15" t="s">
        <v>4</v>
      </c>
      <c r="F7" s="8" t="s">
        <v>5</v>
      </c>
      <c r="G7" s="8" t="s">
        <v>6</v>
      </c>
      <c r="H7" s="13" t="s">
        <v>7</v>
      </c>
      <c r="I7" s="15" t="s">
        <v>4</v>
      </c>
      <c r="J7" s="8" t="s">
        <v>5</v>
      </c>
      <c r="K7" s="8" t="s">
        <v>6</v>
      </c>
      <c r="L7" s="3"/>
      <c r="M7" s="49"/>
      <c r="N7" s="49"/>
      <c r="O7" s="39" t="s">
        <v>173</v>
      </c>
      <c r="P7" s="119" t="s">
        <v>169</v>
      </c>
      <c r="Q7" s="119" t="s">
        <v>139</v>
      </c>
      <c r="R7" s="39"/>
      <c r="S7" s="50" t="s">
        <v>88</v>
      </c>
      <c r="T7" s="49" t="s">
        <v>92</v>
      </c>
      <c r="U7" s="52" t="s">
        <v>139</v>
      </c>
      <c r="V7" s="51"/>
      <c r="W7" s="63"/>
      <c r="X7" s="52"/>
      <c r="Y7" s="53"/>
      <c r="Z7" s="52"/>
      <c r="AA7" s="52"/>
      <c r="AB7" s="52"/>
      <c r="AC7" s="53"/>
      <c r="AD7" s="70"/>
      <c r="AE7" s="48" t="s">
        <v>104</v>
      </c>
      <c r="AF7" s="79" t="s">
        <v>86</v>
      </c>
      <c r="AG7" s="52" t="s">
        <v>86</v>
      </c>
      <c r="AH7" s="52" t="s">
        <v>86</v>
      </c>
      <c r="AI7" s="74" t="s">
        <v>88</v>
      </c>
      <c r="AJ7" s="74" t="s">
        <v>140</v>
      </c>
      <c r="AR7" s="48" t="s">
        <v>104</v>
      </c>
      <c r="AS7" s="52" t="s">
        <v>86</v>
      </c>
      <c r="AT7" s="52" t="s">
        <v>86</v>
      </c>
      <c r="AU7" s="52" t="s">
        <v>86</v>
      </c>
      <c r="AV7" s="68" t="s">
        <v>88</v>
      </c>
      <c r="AW7" s="66" t="s">
        <v>139</v>
      </c>
      <c r="BE7" s="48" t="s">
        <v>104</v>
      </c>
      <c r="BF7" s="52" t="s">
        <v>86</v>
      </c>
      <c r="BG7" s="52" t="s">
        <v>86</v>
      </c>
      <c r="BH7" s="52" t="s">
        <v>86</v>
      </c>
      <c r="BI7" s="68" t="s">
        <v>88</v>
      </c>
      <c r="BJ7" s="66" t="s">
        <v>139</v>
      </c>
    </row>
    <row r="8" spans="1:62" s="19" customFormat="1" ht="12" customHeight="1" x14ac:dyDescent="0.2">
      <c r="A8" s="17" t="s">
        <v>8</v>
      </c>
      <c r="B8" s="24">
        <v>6.5</v>
      </c>
      <c r="C8" s="24">
        <v>9.5</v>
      </c>
      <c r="D8" s="24">
        <v>-2.9</v>
      </c>
      <c r="E8" s="32">
        <v>81.400000000000006</v>
      </c>
      <c r="F8" s="24">
        <v>117.8</v>
      </c>
      <c r="G8" s="24">
        <v>-36.299999999999997</v>
      </c>
      <c r="H8" s="33">
        <v>8.0399999999999999E-2</v>
      </c>
      <c r="I8" s="31">
        <v>6.8</v>
      </c>
      <c r="J8" s="24">
        <v>9.8000000000000007</v>
      </c>
      <c r="K8" s="24">
        <v>-3</v>
      </c>
      <c r="L8" s="18"/>
      <c r="M8" s="54">
        <f t="shared" ref="M8:M39" si="0">E8*100/I8</f>
        <v>1197.0588235294119</v>
      </c>
      <c r="N8" s="54">
        <f t="shared" ref="N8:N39" si="1">F8*100/J8</f>
        <v>1202.0408163265306</v>
      </c>
      <c r="O8" s="40">
        <f t="shared" ref="O8:O39" si="2">AVERAGE(M8:N8)</f>
        <v>1199.5498199279714</v>
      </c>
      <c r="P8" s="120"/>
      <c r="Q8" s="120"/>
      <c r="R8" s="55">
        <v>132.164569</v>
      </c>
      <c r="S8" s="56">
        <f>POWER(R18/R8,0.1)</f>
        <v>1.0136307869486025</v>
      </c>
      <c r="T8" s="57">
        <f t="shared" ref="T8:T39" si="3">O8/(R8)</f>
        <v>9.0761830421281164</v>
      </c>
      <c r="U8" s="59"/>
      <c r="V8" s="58"/>
      <c r="W8" s="65"/>
      <c r="X8" s="59"/>
      <c r="Y8" s="60"/>
      <c r="Z8" s="59"/>
      <c r="AA8" s="59"/>
      <c r="AB8" s="59"/>
      <c r="AC8" s="60"/>
      <c r="AD8" s="71"/>
      <c r="AE8" s="59"/>
      <c r="AF8" s="80"/>
      <c r="AG8" s="59"/>
      <c r="AH8" s="59"/>
      <c r="AI8" s="75"/>
      <c r="AJ8" s="75"/>
      <c r="AK8" s="59"/>
      <c r="AL8" s="60"/>
      <c r="AM8" s="59"/>
      <c r="AN8" s="59"/>
      <c r="AO8" s="59"/>
      <c r="AP8" s="60"/>
      <c r="AQ8" s="59"/>
      <c r="AR8" s="57"/>
      <c r="AW8" s="68"/>
      <c r="AX8" s="68"/>
      <c r="AY8" s="68"/>
      <c r="AZ8" s="68"/>
      <c r="BA8" s="57"/>
      <c r="BB8" s="68"/>
      <c r="BC8" s="57"/>
    </row>
    <row r="9" spans="1:62" s="19" customFormat="1" ht="12" customHeight="1" x14ac:dyDescent="0.2">
      <c r="A9" s="17" t="s">
        <v>9</v>
      </c>
      <c r="B9" s="24">
        <v>8.6999999999999993</v>
      </c>
      <c r="C9" s="24">
        <v>13.7</v>
      </c>
      <c r="D9" s="24">
        <v>-4.9000000000000004</v>
      </c>
      <c r="E9" s="32">
        <v>104.2</v>
      </c>
      <c r="F9" s="24">
        <v>163.30000000000001</v>
      </c>
      <c r="G9" s="24">
        <v>-59.1</v>
      </c>
      <c r="H9" s="33">
        <v>8.3599999999999994E-2</v>
      </c>
      <c r="I9" s="31">
        <v>7.6</v>
      </c>
      <c r="J9" s="24">
        <v>12</v>
      </c>
      <c r="K9" s="24">
        <v>-4.3</v>
      </c>
      <c r="L9" s="18"/>
      <c r="M9" s="54">
        <f t="shared" si="0"/>
        <v>1371.0526315789475</v>
      </c>
      <c r="N9" s="54">
        <f t="shared" si="1"/>
        <v>1360.8333333333335</v>
      </c>
      <c r="O9" s="40">
        <f t="shared" si="2"/>
        <v>1365.9429824561405</v>
      </c>
      <c r="P9" s="120">
        <f>(O9-O8)/O8</f>
        <v>0.13871300696636379</v>
      </c>
      <c r="Q9" s="120">
        <f>P9+(K9/100)</f>
        <v>9.5713006966363798E-2</v>
      </c>
      <c r="R9" s="61">
        <f t="shared" ref="R9:R17" si="4">R8*S$8</f>
        <v>133.96607608219287</v>
      </c>
      <c r="S9" s="56">
        <f t="shared" ref="S9:S17" si="5">$S$8</f>
        <v>1.0136307869486025</v>
      </c>
      <c r="T9" s="57">
        <f t="shared" si="3"/>
        <v>10.196185649403411</v>
      </c>
      <c r="U9" s="59"/>
      <c r="V9" s="58"/>
      <c r="W9" s="65"/>
      <c r="X9" s="59"/>
      <c r="Y9" s="60"/>
      <c r="Z9" s="59"/>
      <c r="AA9" s="59"/>
      <c r="AB9" s="59"/>
      <c r="AC9" s="60"/>
      <c r="AD9" s="71"/>
      <c r="AE9" s="59"/>
      <c r="AF9" s="80"/>
      <c r="AG9" s="59"/>
      <c r="AH9" s="59"/>
      <c r="AI9" s="75"/>
      <c r="AJ9" s="75"/>
      <c r="AK9" s="59"/>
      <c r="AL9" s="60"/>
      <c r="AM9" s="59"/>
      <c r="AN9" s="59"/>
      <c r="AO9" s="59"/>
      <c r="AP9" s="60"/>
      <c r="AQ9" s="59"/>
      <c r="AR9" s="57"/>
      <c r="AS9" s="57"/>
      <c r="AT9" s="57"/>
      <c r="AU9" s="57"/>
      <c r="AV9" s="68"/>
      <c r="AW9" s="68"/>
      <c r="AX9" s="68"/>
      <c r="AY9" s="68"/>
      <c r="AZ9" s="68"/>
      <c r="BA9" s="57"/>
      <c r="BB9" s="68"/>
      <c r="BC9" s="57"/>
    </row>
    <row r="10" spans="1:62" s="19" customFormat="1" ht="12" customHeight="1" x14ac:dyDescent="0.2">
      <c r="A10" s="17" t="s">
        <v>10</v>
      </c>
      <c r="B10" s="24">
        <v>14.6</v>
      </c>
      <c r="C10" s="24">
        <v>35.1</v>
      </c>
      <c r="D10" s="24">
        <v>-20.5</v>
      </c>
      <c r="E10" s="32">
        <v>156.30000000000001</v>
      </c>
      <c r="F10" s="24">
        <v>375.4</v>
      </c>
      <c r="G10" s="24">
        <v>-219.1</v>
      </c>
      <c r="H10" s="33">
        <v>9.3600000000000003E-2</v>
      </c>
      <c r="I10" s="31">
        <v>10.1</v>
      </c>
      <c r="J10" s="24">
        <v>24.3</v>
      </c>
      <c r="K10" s="24">
        <v>-14.2</v>
      </c>
      <c r="L10" s="18"/>
      <c r="M10" s="54">
        <f t="shared" si="0"/>
        <v>1547.5247524752479</v>
      </c>
      <c r="N10" s="54">
        <f t="shared" si="1"/>
        <v>1544.8559670781892</v>
      </c>
      <c r="O10" s="40">
        <f t="shared" si="2"/>
        <v>1546.1903597767187</v>
      </c>
      <c r="P10" s="120">
        <f t="shared" ref="P10:P73" si="6">(O10-O9)/O9</f>
        <v>0.13195820003882613</v>
      </c>
      <c r="Q10" s="120">
        <f t="shared" ref="Q10:Q73" si="7">P10+(K10/100)</f>
        <v>-1.0041799961173853E-2</v>
      </c>
      <c r="R10" s="61">
        <f t="shared" si="4"/>
        <v>135.79213912360953</v>
      </c>
      <c r="S10" s="56">
        <f t="shared" si="5"/>
        <v>1.0136307869486025</v>
      </c>
      <c r="T10" s="57">
        <f t="shared" si="3"/>
        <v>11.386449685200445</v>
      </c>
      <c r="U10" s="59"/>
      <c r="V10" s="58"/>
      <c r="W10" s="65"/>
      <c r="X10" s="59"/>
      <c r="Y10" s="60"/>
      <c r="Z10" s="59"/>
      <c r="AA10" s="59"/>
      <c r="AB10" s="59"/>
      <c r="AC10" s="60"/>
      <c r="AD10" s="71"/>
      <c r="AE10" s="59"/>
      <c r="AF10" s="80"/>
      <c r="AG10" s="59"/>
      <c r="AH10" s="59"/>
      <c r="AI10" s="75"/>
      <c r="AJ10" s="75"/>
      <c r="AK10" s="59"/>
      <c r="AL10" s="60"/>
      <c r="AM10" s="59"/>
      <c r="AN10" s="59"/>
      <c r="AO10" s="59"/>
      <c r="AP10" s="60"/>
      <c r="AQ10" s="59"/>
      <c r="AR10" s="57"/>
      <c r="AS10" s="57"/>
      <c r="AT10" s="57"/>
      <c r="AU10" s="57"/>
      <c r="AV10" s="68"/>
      <c r="AW10" s="68"/>
      <c r="AX10" s="68"/>
      <c r="AY10" s="68"/>
      <c r="AZ10" s="68"/>
      <c r="BA10" s="57"/>
      <c r="BB10" s="68"/>
      <c r="BC10" s="57"/>
    </row>
    <row r="11" spans="1:62" s="19" customFormat="1" ht="12" customHeight="1" x14ac:dyDescent="0.2">
      <c r="A11" s="17" t="s">
        <v>11</v>
      </c>
      <c r="B11" s="24">
        <v>24</v>
      </c>
      <c r="C11" s="24">
        <v>78.599999999999994</v>
      </c>
      <c r="D11" s="24">
        <v>-54.6</v>
      </c>
      <c r="E11" s="32">
        <v>233.9</v>
      </c>
      <c r="F11" s="24">
        <v>765.6</v>
      </c>
      <c r="G11" s="24">
        <v>-531.70000000000005</v>
      </c>
      <c r="H11" s="33">
        <v>0.1026</v>
      </c>
      <c r="I11" s="31">
        <v>13.3</v>
      </c>
      <c r="J11" s="24">
        <v>43.6</v>
      </c>
      <c r="K11" s="24">
        <v>-30.3</v>
      </c>
      <c r="L11" s="18"/>
      <c r="M11" s="54">
        <f t="shared" si="0"/>
        <v>1758.6466165413533</v>
      </c>
      <c r="N11" s="54">
        <f t="shared" si="1"/>
        <v>1755.9633027522934</v>
      </c>
      <c r="O11" s="40">
        <f t="shared" si="2"/>
        <v>1757.3049596468234</v>
      </c>
      <c r="P11" s="120">
        <f t="shared" si="6"/>
        <v>0.13653855654655048</v>
      </c>
      <c r="Q11" s="120">
        <f t="shared" si="7"/>
        <v>-0.16646144345344951</v>
      </c>
      <c r="R11" s="61">
        <f t="shared" si="4"/>
        <v>137.64309284129845</v>
      </c>
      <c r="S11" s="56">
        <f t="shared" si="5"/>
        <v>1.0136307869486025</v>
      </c>
      <c r="T11" s="57">
        <f t="shared" si="3"/>
        <v>12.76711328822714</v>
      </c>
      <c r="U11" s="59"/>
      <c r="V11" s="58"/>
      <c r="W11" s="65"/>
      <c r="X11" s="59"/>
      <c r="Y11" s="60"/>
      <c r="Z11" s="59"/>
      <c r="AA11" s="59"/>
      <c r="AB11" s="59"/>
      <c r="AC11" s="60"/>
      <c r="AD11" s="71"/>
      <c r="AE11" s="59"/>
      <c r="AF11" s="80"/>
      <c r="AG11" s="59"/>
      <c r="AH11" s="59"/>
      <c r="AI11" s="75"/>
      <c r="AJ11" s="75"/>
      <c r="AK11" s="59"/>
      <c r="AL11" s="60"/>
      <c r="AM11" s="59"/>
      <c r="AN11" s="59"/>
      <c r="AO11" s="59"/>
      <c r="AP11" s="60"/>
      <c r="AQ11" s="59"/>
      <c r="AR11" s="57"/>
      <c r="AS11" s="57"/>
      <c r="AT11" s="57"/>
      <c r="AU11" s="57"/>
      <c r="AV11" s="68"/>
      <c r="AW11" s="68"/>
      <c r="AX11" s="68"/>
      <c r="AY11" s="68"/>
      <c r="AZ11" s="68"/>
      <c r="BA11" s="57"/>
      <c r="BB11" s="68"/>
      <c r="BC11" s="57"/>
    </row>
    <row r="12" spans="1:62" s="19" customFormat="1" ht="12" customHeight="1" x14ac:dyDescent="0.2">
      <c r="A12" s="17" t="s">
        <v>12</v>
      </c>
      <c r="B12" s="24">
        <v>43.7</v>
      </c>
      <c r="C12" s="24">
        <v>91.3</v>
      </c>
      <c r="D12" s="24">
        <v>-47.6</v>
      </c>
      <c r="E12" s="32">
        <v>461</v>
      </c>
      <c r="F12" s="24">
        <v>962.1</v>
      </c>
      <c r="G12" s="24">
        <v>-501.1</v>
      </c>
      <c r="H12" s="33">
        <v>9.4899999999999998E-2</v>
      </c>
      <c r="I12" s="31">
        <v>20.9</v>
      </c>
      <c r="J12" s="24">
        <v>43.6</v>
      </c>
      <c r="K12" s="24">
        <v>-22.7</v>
      </c>
      <c r="L12" s="18"/>
      <c r="M12" s="54">
        <f t="shared" si="0"/>
        <v>2205.7416267942585</v>
      </c>
      <c r="N12" s="54">
        <f t="shared" si="1"/>
        <v>2206.6513761467891</v>
      </c>
      <c r="O12" s="40">
        <f t="shared" si="2"/>
        <v>2206.1965014705238</v>
      </c>
      <c r="P12" s="120">
        <f t="shared" si="6"/>
        <v>0.25544316560394675</v>
      </c>
      <c r="Q12" s="120">
        <f t="shared" si="7"/>
        <v>2.8443165603946774E-2</v>
      </c>
      <c r="R12" s="61">
        <f t="shared" si="4"/>
        <v>139.51927651476493</v>
      </c>
      <c r="S12" s="56">
        <f t="shared" si="5"/>
        <v>1.0136307869486025</v>
      </c>
      <c r="T12" s="57">
        <f t="shared" si="3"/>
        <v>15.812843619763527</v>
      </c>
      <c r="U12" s="59"/>
      <c r="V12" s="58" t="s">
        <v>82</v>
      </c>
      <c r="W12" s="65">
        <v>5</v>
      </c>
      <c r="X12" s="59">
        <f>SUM($E8:$E12)</f>
        <v>1036.8000000000002</v>
      </c>
      <c r="Y12" s="60">
        <f>SUM($F8:$F12)</f>
        <v>2384.1999999999998</v>
      </c>
      <c r="Z12" s="59">
        <f>SUM($O8:$O12)</f>
        <v>8075.1846232781782</v>
      </c>
      <c r="AA12" s="59">
        <f>Z12/$W12</f>
        <v>1615.0369246556356</v>
      </c>
      <c r="AB12" s="59">
        <f>AVERAGE($E8:$E12)</f>
        <v>207.36000000000004</v>
      </c>
      <c r="AC12" s="60">
        <f>AVERAGE($F8:$F12)</f>
        <v>476.84</v>
      </c>
      <c r="AD12" s="71">
        <f>AB12-AC12</f>
        <v>-269.4799999999999</v>
      </c>
      <c r="AE12" s="59">
        <f>AD12/$O12</f>
        <v>-0.12214687124214911</v>
      </c>
      <c r="AF12" s="80">
        <f>AD12/AA12</f>
        <v>-0.16685686617193565</v>
      </c>
      <c r="AG12" s="59">
        <f>X12/Z12</f>
        <v>0.12839334930018031</v>
      </c>
      <c r="AH12" s="59">
        <f>Y12/Z12</f>
        <v>0.295250215472116</v>
      </c>
      <c r="AI12" s="75">
        <f>POWER($O12/$O8,1/$W12)</f>
        <v>1.1296012917318794</v>
      </c>
      <c r="AJ12" s="75" t="s">
        <v>142</v>
      </c>
      <c r="AK12" s="59"/>
      <c r="AL12" s="60"/>
      <c r="AM12" s="59"/>
      <c r="AN12" s="59"/>
      <c r="AO12" s="59"/>
      <c r="AP12" s="60"/>
      <c r="AQ12" s="59"/>
      <c r="AR12" s="57"/>
      <c r="AS12" s="57"/>
      <c r="AT12" s="57"/>
      <c r="AU12" s="57"/>
      <c r="AV12" s="68"/>
      <c r="AW12" s="68"/>
      <c r="AX12" s="68"/>
      <c r="AY12" s="68"/>
      <c r="AZ12" s="68"/>
      <c r="BA12" s="57"/>
      <c r="BB12" s="68"/>
      <c r="BC12" s="57"/>
    </row>
    <row r="13" spans="1:62" s="19" customFormat="1" ht="12" customHeight="1" x14ac:dyDescent="0.2">
      <c r="A13" s="17" t="s">
        <v>13</v>
      </c>
      <c r="B13" s="24">
        <v>45.2</v>
      </c>
      <c r="C13" s="24">
        <v>92.7</v>
      </c>
      <c r="D13" s="24">
        <v>-47.6</v>
      </c>
      <c r="E13" s="32">
        <v>499</v>
      </c>
      <c r="F13" s="24">
        <v>1024.4000000000001</v>
      </c>
      <c r="G13" s="24">
        <v>-525.4</v>
      </c>
      <c r="H13" s="33">
        <v>9.0499999999999997E-2</v>
      </c>
      <c r="I13" s="31">
        <v>20.399999999999999</v>
      </c>
      <c r="J13" s="24">
        <v>41.9</v>
      </c>
      <c r="K13" s="24">
        <v>-21.5</v>
      </c>
      <c r="M13" s="54">
        <f t="shared" si="0"/>
        <v>2446.0784313725494</v>
      </c>
      <c r="N13" s="54">
        <f t="shared" si="1"/>
        <v>2444.8687350835326</v>
      </c>
      <c r="O13" s="40">
        <f t="shared" si="2"/>
        <v>2445.4735832280412</v>
      </c>
      <c r="P13" s="120">
        <f t="shared" si="6"/>
        <v>0.1084568312922394</v>
      </c>
      <c r="Q13" s="120">
        <f t="shared" si="7"/>
        <v>-0.10654316870776059</v>
      </c>
      <c r="R13" s="61">
        <f t="shared" si="4"/>
        <v>141.42103404816086</v>
      </c>
      <c r="S13" s="56">
        <f t="shared" si="5"/>
        <v>1.0136307869486025</v>
      </c>
      <c r="T13" s="57">
        <f t="shared" si="3"/>
        <v>17.29214893447347</v>
      </c>
      <c r="U13" s="59"/>
      <c r="V13" s="58"/>
      <c r="W13" s="65"/>
      <c r="X13" s="59"/>
      <c r="Y13" s="60"/>
      <c r="Z13" s="59"/>
      <c r="AA13" s="59"/>
      <c r="AB13" s="59"/>
      <c r="AC13" s="60"/>
      <c r="AD13" s="71"/>
      <c r="AE13" s="59"/>
      <c r="AF13" s="80"/>
      <c r="AG13" s="59"/>
      <c r="AH13" s="59"/>
      <c r="AI13" s="75"/>
      <c r="AJ13" s="75"/>
      <c r="AK13" s="59">
        <f>SUM($E9:$E13)</f>
        <v>1454.4</v>
      </c>
      <c r="AL13" s="60">
        <f>SUM($F9:$F13)</f>
        <v>3290.8</v>
      </c>
      <c r="AM13" s="59">
        <f>SUM($O9:$O13)</f>
        <v>9321.1083865782475</v>
      </c>
      <c r="AN13" s="59">
        <f>AM13/$W$12</f>
        <v>1864.2216773156495</v>
      </c>
      <c r="AO13" s="59">
        <f>AVERAGE($E9:$E13)</f>
        <v>290.88</v>
      </c>
      <c r="AP13" s="60">
        <f>AVERAGE($F9:$F13)</f>
        <v>658.16000000000008</v>
      </c>
      <c r="AQ13" s="59">
        <f>AO13-AP13</f>
        <v>-367.28000000000009</v>
      </c>
      <c r="AR13" s="59">
        <f>AQ13/$O13</f>
        <v>-0.15018767837810298</v>
      </c>
      <c r="AS13" s="80">
        <f>AQ13/AN13</f>
        <v>-0.19701519645928478</v>
      </c>
      <c r="AT13" s="59">
        <f>AK13/AM13</f>
        <v>0.15603294583444988</v>
      </c>
      <c r="AU13" s="59">
        <f>AL13/AM13</f>
        <v>0.3530481422937346</v>
      </c>
      <c r="AV13" s="67">
        <f>POWER($O13/$O9,1/$W$12)</f>
        <v>1.1235336416358046</v>
      </c>
      <c r="AW13" s="67"/>
      <c r="AX13" s="67"/>
      <c r="AY13" s="67"/>
      <c r="AZ13" s="67"/>
      <c r="BA13" s="57"/>
      <c r="BB13" s="67"/>
      <c r="BC13" s="57"/>
    </row>
    <row r="14" spans="1:62" s="19" customFormat="1" ht="12" customHeight="1" x14ac:dyDescent="0.2">
      <c r="A14" s="17" t="s">
        <v>14</v>
      </c>
      <c r="B14" s="24">
        <v>39.299999999999997</v>
      </c>
      <c r="C14" s="24">
        <v>55.2</v>
      </c>
      <c r="D14" s="24">
        <v>-15.9</v>
      </c>
      <c r="E14" s="32">
        <v>433.7</v>
      </c>
      <c r="F14" s="24">
        <v>609.6</v>
      </c>
      <c r="G14" s="24">
        <v>-175.9</v>
      </c>
      <c r="H14" s="33">
        <v>9.06E-2</v>
      </c>
      <c r="I14" s="31">
        <v>17.7</v>
      </c>
      <c r="J14" s="24">
        <v>24.8</v>
      </c>
      <c r="K14" s="24">
        <v>-7.2</v>
      </c>
      <c r="L14" s="18"/>
      <c r="M14" s="54">
        <f t="shared" si="0"/>
        <v>2450.2824858757062</v>
      </c>
      <c r="N14" s="54">
        <f t="shared" si="1"/>
        <v>2458.0645161290322</v>
      </c>
      <c r="O14" s="40">
        <f t="shared" si="2"/>
        <v>2454.1735010023694</v>
      </c>
      <c r="P14" s="120">
        <f t="shared" si="6"/>
        <v>3.5575594984936592E-3</v>
      </c>
      <c r="Q14" s="120">
        <f t="shared" si="7"/>
        <v>-6.8442440501506344E-2</v>
      </c>
      <c r="R14" s="61">
        <f t="shared" si="4"/>
        <v>143.34871403332241</v>
      </c>
      <c r="S14" s="56">
        <f t="shared" si="5"/>
        <v>1.0136307869486025</v>
      </c>
      <c r="T14" s="57">
        <f t="shared" si="3"/>
        <v>17.120303572670206</v>
      </c>
      <c r="U14" s="59"/>
      <c r="V14" s="58"/>
      <c r="W14" s="65"/>
      <c r="X14" s="59"/>
      <c r="Y14" s="60"/>
      <c r="Z14" s="59"/>
      <c r="AA14" s="59"/>
      <c r="AB14" s="59"/>
      <c r="AC14" s="60"/>
      <c r="AD14" s="71"/>
      <c r="AE14" s="59"/>
      <c r="AF14" s="80"/>
      <c r="AG14" s="59"/>
      <c r="AH14" s="59"/>
      <c r="AI14" s="75"/>
      <c r="AJ14" s="75"/>
      <c r="AK14" s="59"/>
      <c r="AL14" s="60"/>
      <c r="AM14" s="59"/>
      <c r="AN14" s="59"/>
      <c r="AO14" s="59"/>
      <c r="AP14" s="60"/>
      <c r="AQ14" s="59"/>
      <c r="AR14" s="57"/>
      <c r="AS14" s="57"/>
      <c r="AT14" s="57"/>
      <c r="AU14" s="57"/>
      <c r="AV14" s="68"/>
      <c r="AW14" s="68"/>
      <c r="AX14" s="59">
        <f>SUM($E10:$E14)</f>
        <v>1783.9</v>
      </c>
      <c r="AY14" s="60">
        <f>SUM($F10:$F14)</f>
        <v>3737.1</v>
      </c>
      <c r="AZ14" s="59">
        <f>SUM($O10:$O14)</f>
        <v>10409.338905124478</v>
      </c>
      <c r="BA14" s="59">
        <f>AZ14/$W12</f>
        <v>2081.8677810248955</v>
      </c>
      <c r="BB14" s="59">
        <f>AVERAGE($E10:$E14)</f>
        <v>356.78000000000003</v>
      </c>
      <c r="BC14" s="60">
        <f>AVERAGE($F10:$F14)</f>
        <v>747.42</v>
      </c>
      <c r="BD14" s="59">
        <f>BB14-BC14</f>
        <v>-390.63999999999993</v>
      </c>
      <c r="BE14" s="59">
        <f>BD14/$O14</f>
        <v>-0.15917375028311936</v>
      </c>
      <c r="BF14" s="80">
        <f>BD14/BA14</f>
        <v>-0.18763919762843409</v>
      </c>
      <c r="BG14" s="59">
        <f>AX14/AZ14</f>
        <v>0.17137495630215219</v>
      </c>
      <c r="BH14" s="59">
        <f>AY14/AZ14</f>
        <v>0.35901415393058628</v>
      </c>
      <c r="BI14" s="67">
        <f>POWER($O14/$O10,1/$W12)</f>
        <v>1.0968025721446686</v>
      </c>
      <c r="BJ14" s="67"/>
    </row>
    <row r="15" spans="1:62" s="19" customFormat="1" ht="12" customHeight="1" x14ac:dyDescent="0.2">
      <c r="A15" s="17" t="s">
        <v>15</v>
      </c>
      <c r="B15" s="24">
        <v>38.5</v>
      </c>
      <c r="C15" s="24">
        <v>34.5</v>
      </c>
      <c r="D15" s="24">
        <v>4</v>
      </c>
      <c r="E15" s="32">
        <v>385.1</v>
      </c>
      <c r="F15" s="24">
        <v>345</v>
      </c>
      <c r="G15" s="24">
        <v>40.200000000000003</v>
      </c>
      <c r="H15" s="33">
        <v>0.1</v>
      </c>
      <c r="I15" s="31">
        <v>16.5</v>
      </c>
      <c r="J15" s="24">
        <v>14.8</v>
      </c>
      <c r="K15" s="24">
        <v>1.7</v>
      </c>
      <c r="L15" s="18"/>
      <c r="M15" s="54">
        <f t="shared" si="0"/>
        <v>2333.939393939394</v>
      </c>
      <c r="N15" s="54">
        <f t="shared" si="1"/>
        <v>2331.0810810810808</v>
      </c>
      <c r="O15" s="40">
        <f t="shared" si="2"/>
        <v>2332.5102375102374</v>
      </c>
      <c r="P15" s="120">
        <f t="shared" si="6"/>
        <v>-4.9574027036980294E-2</v>
      </c>
      <c r="Q15" s="120">
        <f t="shared" si="7"/>
        <v>-3.2574027036980292E-2</v>
      </c>
      <c r="R15" s="61">
        <f t="shared" si="4"/>
        <v>145.30266981366677</v>
      </c>
      <c r="S15" s="56">
        <f t="shared" si="5"/>
        <v>1.0136307869486025</v>
      </c>
      <c r="T15" s="57">
        <f t="shared" si="3"/>
        <v>16.052769302184206</v>
      </c>
      <c r="U15" s="59"/>
      <c r="V15" s="58"/>
      <c r="W15" s="65"/>
      <c r="X15" s="59"/>
      <c r="Y15" s="60"/>
      <c r="Z15" s="59"/>
      <c r="AA15" s="59"/>
      <c r="AB15" s="59"/>
      <c r="AC15" s="60"/>
      <c r="AD15" s="71"/>
      <c r="AE15" s="59"/>
      <c r="AF15" s="80"/>
      <c r="AG15" s="59"/>
      <c r="AH15" s="59"/>
      <c r="AI15" s="75"/>
      <c r="AJ15" s="75"/>
      <c r="AK15" s="59"/>
      <c r="AL15" s="60"/>
      <c r="AM15" s="59"/>
      <c r="AN15" s="59"/>
      <c r="AO15" s="59"/>
      <c r="AP15" s="60"/>
      <c r="AQ15" s="59"/>
      <c r="AR15" s="57"/>
      <c r="AS15" s="57"/>
      <c r="AT15" s="57"/>
      <c r="AU15" s="57"/>
      <c r="AV15" s="68"/>
      <c r="AW15" s="68"/>
      <c r="AX15" s="68"/>
      <c r="AY15" s="68"/>
      <c r="AZ15" s="68"/>
      <c r="BA15" s="57"/>
      <c r="BB15" s="68"/>
      <c r="BC15" s="57"/>
    </row>
    <row r="16" spans="1:62" s="19" customFormat="1" ht="12" customHeight="1" x14ac:dyDescent="0.2">
      <c r="A16" s="17" t="s">
        <v>16</v>
      </c>
      <c r="B16" s="24">
        <v>41.6</v>
      </c>
      <c r="C16" s="24">
        <v>29.8</v>
      </c>
      <c r="D16" s="24">
        <v>11.8</v>
      </c>
      <c r="E16" s="32">
        <v>392.8</v>
      </c>
      <c r="F16" s="24">
        <v>281.3</v>
      </c>
      <c r="G16" s="24">
        <v>111.5</v>
      </c>
      <c r="H16" s="33">
        <v>0.10580000000000001</v>
      </c>
      <c r="I16" s="31">
        <v>16.2</v>
      </c>
      <c r="J16" s="24">
        <v>11.6</v>
      </c>
      <c r="K16" s="24">
        <v>4.5999999999999996</v>
      </c>
      <c r="L16" s="18"/>
      <c r="M16" s="54">
        <f t="shared" si="0"/>
        <v>2424.6913580246915</v>
      </c>
      <c r="N16" s="54">
        <f t="shared" si="1"/>
        <v>2425</v>
      </c>
      <c r="O16" s="40">
        <f t="shared" si="2"/>
        <v>2424.8456790123455</v>
      </c>
      <c r="P16" s="120">
        <f t="shared" si="6"/>
        <v>3.9586296350265358E-2</v>
      </c>
      <c r="Q16" s="120">
        <f t="shared" si="7"/>
        <v>8.5586296350265351E-2</v>
      </c>
      <c r="R16" s="61">
        <f t="shared" si="4"/>
        <v>147.28325954895999</v>
      </c>
      <c r="S16" s="56">
        <f t="shared" si="5"/>
        <v>1.0136307869486025</v>
      </c>
      <c r="T16" s="57">
        <f t="shared" si="3"/>
        <v>16.463824106271066</v>
      </c>
      <c r="U16" s="59">
        <v>3.75</v>
      </c>
      <c r="V16" s="58"/>
      <c r="W16" s="65"/>
      <c r="X16" s="59"/>
      <c r="Y16" s="60"/>
      <c r="Z16" s="59"/>
      <c r="AA16" s="59"/>
      <c r="AB16" s="59"/>
      <c r="AC16" s="60"/>
      <c r="AD16" s="71"/>
      <c r="AE16" s="59"/>
      <c r="AF16" s="80"/>
      <c r="AG16" s="59"/>
      <c r="AH16" s="59"/>
      <c r="AI16" s="75"/>
      <c r="AJ16" s="75"/>
      <c r="AK16" s="59"/>
      <c r="AL16" s="60"/>
      <c r="AM16" s="59"/>
      <c r="AN16" s="59"/>
      <c r="AO16" s="59"/>
      <c r="AP16" s="60"/>
      <c r="AQ16" s="59"/>
      <c r="AR16" s="57"/>
      <c r="AS16" s="57"/>
      <c r="AT16" s="57"/>
      <c r="AU16" s="57"/>
      <c r="AV16" s="68"/>
      <c r="AW16" s="68"/>
      <c r="AX16" s="68"/>
      <c r="AY16" s="68"/>
      <c r="AZ16" s="68"/>
      <c r="BA16" s="57"/>
      <c r="BB16" s="68"/>
      <c r="BC16" s="57"/>
    </row>
    <row r="17" spans="1:73" s="19" customFormat="1" ht="12" customHeight="1" x14ac:dyDescent="0.2">
      <c r="A17" s="17" t="s">
        <v>17</v>
      </c>
      <c r="B17" s="24">
        <v>39.4</v>
      </c>
      <c r="C17" s="24">
        <v>38.799999999999997</v>
      </c>
      <c r="D17" s="24">
        <v>0.6</v>
      </c>
      <c r="E17" s="32">
        <v>384.9</v>
      </c>
      <c r="F17" s="24">
        <v>379.2</v>
      </c>
      <c r="G17" s="24">
        <v>5.7</v>
      </c>
      <c r="H17" s="33">
        <v>0.1024</v>
      </c>
      <c r="I17" s="31">
        <v>14.5</v>
      </c>
      <c r="J17" s="24">
        <v>14.3</v>
      </c>
      <c r="K17" s="24">
        <v>0.2</v>
      </c>
      <c r="L17" s="18"/>
      <c r="M17" s="54">
        <f t="shared" si="0"/>
        <v>2654.4827586206898</v>
      </c>
      <c r="N17" s="54">
        <f t="shared" si="1"/>
        <v>2651.7482517482517</v>
      </c>
      <c r="O17" s="40">
        <f t="shared" si="2"/>
        <v>2653.1155051844707</v>
      </c>
      <c r="P17" s="120">
        <f t="shared" si="6"/>
        <v>9.4137877782433127E-2</v>
      </c>
      <c r="Q17" s="120">
        <f t="shared" si="7"/>
        <v>9.6137877782433129E-2</v>
      </c>
      <c r="R17" s="61">
        <f t="shared" si="4"/>
        <v>149.2908462809676</v>
      </c>
      <c r="S17" s="56">
        <f t="shared" si="5"/>
        <v>1.0136307869486025</v>
      </c>
      <c r="T17" s="57">
        <f t="shared" si="3"/>
        <v>17.771454655640895</v>
      </c>
      <c r="U17" s="59">
        <v>6.05</v>
      </c>
      <c r="V17" s="58"/>
      <c r="W17" s="65"/>
      <c r="X17" s="59"/>
      <c r="Y17" s="60"/>
      <c r="Z17" s="59"/>
      <c r="AA17" s="59"/>
      <c r="AB17" s="59"/>
      <c r="AC17" s="60"/>
      <c r="AD17" s="71"/>
      <c r="AE17" s="59"/>
      <c r="AF17" s="80"/>
      <c r="AG17" s="59"/>
      <c r="AH17" s="59"/>
      <c r="AI17" s="75"/>
      <c r="AJ17" s="75"/>
      <c r="AK17" s="59"/>
      <c r="AL17" s="60"/>
      <c r="AM17" s="59"/>
      <c r="AN17" s="59"/>
      <c r="AO17" s="59"/>
      <c r="AP17" s="60"/>
      <c r="AQ17" s="59"/>
      <c r="AR17" s="57"/>
      <c r="AS17" s="57"/>
      <c r="AT17" s="57"/>
      <c r="AU17" s="57"/>
      <c r="AV17" s="68"/>
      <c r="AW17" s="68"/>
      <c r="AX17" s="68"/>
      <c r="AY17" s="68"/>
      <c r="AZ17" s="68"/>
      <c r="BA17" s="57"/>
      <c r="BB17" s="68"/>
      <c r="BC17" s="57"/>
    </row>
    <row r="18" spans="1:73" s="19" customFormat="1" ht="12" customHeight="1" x14ac:dyDescent="0.2">
      <c r="A18" s="17" t="s">
        <v>18</v>
      </c>
      <c r="B18" s="24">
        <v>39.4</v>
      </c>
      <c r="C18" s="24">
        <v>42.6</v>
      </c>
      <c r="D18" s="24">
        <v>-3.1</v>
      </c>
      <c r="E18" s="32">
        <v>370.7</v>
      </c>
      <c r="F18" s="24">
        <v>400</v>
      </c>
      <c r="G18" s="24">
        <v>-29.3</v>
      </c>
      <c r="H18" s="33">
        <v>0.10639999999999999</v>
      </c>
      <c r="I18" s="31">
        <v>14.4</v>
      </c>
      <c r="J18" s="24">
        <v>15.6</v>
      </c>
      <c r="K18" s="24">
        <v>-1.1000000000000001</v>
      </c>
      <c r="L18" s="18"/>
      <c r="M18" s="54">
        <f t="shared" si="0"/>
        <v>2574.3055555555557</v>
      </c>
      <c r="N18" s="54">
        <f t="shared" si="1"/>
        <v>2564.102564102564</v>
      </c>
      <c r="O18" s="40">
        <f t="shared" si="2"/>
        <v>2569.2040598290596</v>
      </c>
      <c r="P18" s="120">
        <f t="shared" si="6"/>
        <v>-3.1627513084688266E-2</v>
      </c>
      <c r="Q18" s="120">
        <f t="shared" si="7"/>
        <v>-4.2627513084688269E-2</v>
      </c>
      <c r="R18" s="55">
        <v>151.32579799999999</v>
      </c>
      <c r="S18" s="56">
        <f>POWER(R28/R18,0.1)</f>
        <v>1.017120352703333</v>
      </c>
      <c r="T18" s="57">
        <f t="shared" si="3"/>
        <v>16.977964721052121</v>
      </c>
      <c r="U18" s="59">
        <v>5.208333333333333</v>
      </c>
      <c r="V18" s="58"/>
      <c r="W18" s="65"/>
      <c r="X18" s="59"/>
      <c r="Y18" s="60"/>
      <c r="Z18" s="59"/>
      <c r="AA18" s="59"/>
      <c r="AB18" s="59"/>
      <c r="AC18" s="60"/>
      <c r="AD18" s="71"/>
      <c r="AE18" s="59"/>
      <c r="AF18" s="80"/>
      <c r="AG18" s="59"/>
      <c r="AH18" s="59"/>
      <c r="AI18" s="75"/>
      <c r="AJ18" s="75"/>
      <c r="AK18" s="59"/>
      <c r="AL18" s="60"/>
      <c r="AM18" s="59"/>
      <c r="AN18" s="59"/>
      <c r="AO18" s="59"/>
      <c r="AP18" s="60"/>
      <c r="AQ18" s="59"/>
      <c r="AR18" s="57"/>
      <c r="AS18" s="57"/>
      <c r="AT18" s="57"/>
      <c r="AU18" s="57"/>
      <c r="AV18" s="68"/>
      <c r="AW18" s="68"/>
      <c r="AX18" s="68"/>
      <c r="AY18" s="68"/>
      <c r="AZ18" s="68"/>
      <c r="BA18" s="57"/>
      <c r="BB18" s="68"/>
      <c r="BC18" s="57"/>
    </row>
    <row r="19" spans="1:73" s="19" customFormat="1" ht="12" customHeight="1" x14ac:dyDescent="0.25">
      <c r="A19" s="17" t="s">
        <v>19</v>
      </c>
      <c r="B19" s="24">
        <v>51.6</v>
      </c>
      <c r="C19" s="24">
        <v>45.5</v>
      </c>
      <c r="D19" s="24">
        <v>6.1</v>
      </c>
      <c r="E19" s="32">
        <v>493</v>
      </c>
      <c r="F19" s="24">
        <v>434.7</v>
      </c>
      <c r="G19" s="24">
        <v>58.3</v>
      </c>
      <c r="H19" s="33">
        <v>0.1047</v>
      </c>
      <c r="I19" s="31">
        <v>16.100000000000001</v>
      </c>
      <c r="J19" s="24">
        <v>14.2</v>
      </c>
      <c r="K19" s="24">
        <v>1.9</v>
      </c>
      <c r="M19" s="54">
        <f t="shared" si="0"/>
        <v>3062.1118012422357</v>
      </c>
      <c r="N19" s="54">
        <f t="shared" si="1"/>
        <v>3061.2676056338028</v>
      </c>
      <c r="O19" s="40">
        <f t="shared" si="2"/>
        <v>3061.689703438019</v>
      </c>
      <c r="P19" s="120">
        <f t="shared" si="6"/>
        <v>0.19168802171429181</v>
      </c>
      <c r="Q19" s="120">
        <f t="shared" si="7"/>
        <v>0.2106880217142918</v>
      </c>
      <c r="R19" s="61">
        <f t="shared" ref="R19:R27" si="8">R18*S$18</f>
        <v>153.91654903487333</v>
      </c>
      <c r="S19" s="56">
        <f t="shared" ref="S19:S27" si="9">$S$18</f>
        <v>1.017120352703333</v>
      </c>
      <c r="T19" s="57">
        <f t="shared" si="3"/>
        <v>19.891881169609142</v>
      </c>
      <c r="U19" s="59">
        <v>3.2833333333333337</v>
      </c>
      <c r="V19" s="58"/>
      <c r="W19" s="65"/>
      <c r="X19" s="59"/>
      <c r="Y19" s="60"/>
      <c r="Z19" s="59"/>
      <c r="AA19" s="59"/>
      <c r="AB19" s="59"/>
      <c r="AC19" s="60"/>
      <c r="AD19" s="71"/>
      <c r="AE19" s="59"/>
      <c r="AF19" s="80"/>
      <c r="AG19" s="59"/>
      <c r="AH19" s="59"/>
      <c r="AI19" s="75"/>
      <c r="AJ19" s="88"/>
      <c r="AK19" s="59"/>
      <c r="AL19" s="60"/>
      <c r="AM19" s="59"/>
      <c r="AN19" s="59"/>
      <c r="AO19" s="59"/>
      <c r="AP19" s="60"/>
      <c r="AQ19" s="59"/>
      <c r="AR19" s="57"/>
      <c r="AS19" s="57"/>
      <c r="AT19" s="57"/>
      <c r="AU19" s="57"/>
      <c r="AV19" s="68"/>
      <c r="AW19" s="68"/>
      <c r="AX19" s="68"/>
      <c r="AY19" s="68"/>
      <c r="AZ19" s="68"/>
      <c r="BA19" s="57"/>
      <c r="BB19" s="68"/>
      <c r="BC19" s="57"/>
      <c r="BU19" s="20"/>
    </row>
    <row r="20" spans="1:73" s="19" customFormat="1" ht="12" customHeight="1" x14ac:dyDescent="0.2">
      <c r="A20" s="17" t="s">
        <v>20</v>
      </c>
      <c r="B20" s="24">
        <v>66.2</v>
      </c>
      <c r="C20" s="24">
        <v>67.7</v>
      </c>
      <c r="D20" s="24">
        <v>-1.5</v>
      </c>
      <c r="E20" s="32">
        <v>635.6</v>
      </c>
      <c r="F20" s="24">
        <v>650.20000000000005</v>
      </c>
      <c r="G20" s="24">
        <v>-14.6</v>
      </c>
      <c r="H20" s="33">
        <v>0.1041</v>
      </c>
      <c r="I20" s="31">
        <v>19</v>
      </c>
      <c r="J20" s="24">
        <v>19.399999999999999</v>
      </c>
      <c r="K20" s="24">
        <v>-0.4</v>
      </c>
      <c r="L20" s="18"/>
      <c r="M20" s="54">
        <f t="shared" si="0"/>
        <v>3345.2631578947367</v>
      </c>
      <c r="N20" s="54">
        <f t="shared" si="1"/>
        <v>3351.5463917525781</v>
      </c>
      <c r="O20" s="40">
        <f t="shared" si="2"/>
        <v>3348.4047748236571</v>
      </c>
      <c r="P20" s="120">
        <f t="shared" si="6"/>
        <v>9.3646025285867893E-2</v>
      </c>
      <c r="Q20" s="120">
        <f t="shared" si="7"/>
        <v>8.9646025285867889E-2</v>
      </c>
      <c r="R20" s="61">
        <f t="shared" si="8"/>
        <v>156.55165464123021</v>
      </c>
      <c r="S20" s="56">
        <f t="shared" si="9"/>
        <v>1.017120352703333</v>
      </c>
      <c r="T20" s="57">
        <f t="shared" si="3"/>
        <v>21.388498144572178</v>
      </c>
      <c r="U20" s="59">
        <v>3.0250000000000004</v>
      </c>
      <c r="V20" s="58" t="s">
        <v>82</v>
      </c>
      <c r="W20" s="65">
        <v>8</v>
      </c>
      <c r="X20" s="59">
        <f>SUM($E13:$E20)</f>
        <v>3594.7999999999997</v>
      </c>
      <c r="Y20" s="60">
        <f>SUM($F13:$F20)</f>
        <v>4124.3999999999996</v>
      </c>
      <c r="Z20" s="59">
        <f>SUM($O13:$O20)</f>
        <v>21289.417044028203</v>
      </c>
      <c r="AA20" s="59">
        <f>Z20/$W20</f>
        <v>2661.1771305035254</v>
      </c>
      <c r="AB20" s="59">
        <f>AVERAGE($E13:$E20)</f>
        <v>449.34999999999997</v>
      </c>
      <c r="AC20" s="60">
        <f>AVERAGE($F13:$F20)</f>
        <v>515.54999999999995</v>
      </c>
      <c r="AD20" s="71">
        <f>AB20-AC20</f>
        <v>-66.199999999999989</v>
      </c>
      <c r="AE20" s="59">
        <f>AD20/$O20</f>
        <v>-1.9770608529097677E-2</v>
      </c>
      <c r="AF20" s="80">
        <f>AD20/AA20</f>
        <v>-2.4876209569512642E-2</v>
      </c>
      <c r="AG20" s="59">
        <f>X20/Z20</f>
        <v>0.16885384849033996</v>
      </c>
      <c r="AH20" s="59">
        <f>Y20/Z20</f>
        <v>0.19373005805985261</v>
      </c>
      <c r="AI20" s="75">
        <f>POWER($O20/$O12,1/$W20)</f>
        <v>1.0535356113943541</v>
      </c>
      <c r="AJ20" s="75">
        <f>AVERAGE($U13:$U20)</f>
        <v>4.2633333333333336</v>
      </c>
      <c r="AK20" s="59"/>
      <c r="AL20" s="60"/>
      <c r="AM20" s="59"/>
      <c r="AN20" s="59"/>
      <c r="AO20" s="59"/>
      <c r="AP20" s="60"/>
      <c r="AQ20" s="59"/>
      <c r="AR20" s="57"/>
      <c r="AS20" s="57"/>
      <c r="AT20" s="57"/>
      <c r="AU20" s="57"/>
      <c r="AV20" s="68"/>
      <c r="AW20" s="68"/>
      <c r="AX20" s="68"/>
      <c r="AY20" s="68"/>
      <c r="AZ20" s="68"/>
      <c r="BA20" s="57"/>
      <c r="BB20" s="68"/>
      <c r="BC20" s="57"/>
      <c r="BU20" s="20"/>
    </row>
    <row r="21" spans="1:73" s="19" customFormat="1" ht="12" customHeight="1" x14ac:dyDescent="0.2">
      <c r="A21" s="17" t="s">
        <v>21</v>
      </c>
      <c r="B21" s="24">
        <v>69.599999999999994</v>
      </c>
      <c r="C21" s="24">
        <v>76.099999999999994</v>
      </c>
      <c r="D21" s="24">
        <v>-6.5</v>
      </c>
      <c r="E21" s="32">
        <v>619.29999999999995</v>
      </c>
      <c r="F21" s="24">
        <v>677.1</v>
      </c>
      <c r="G21" s="24">
        <v>-57.8</v>
      </c>
      <c r="H21" s="33">
        <v>0.1124</v>
      </c>
      <c r="I21" s="31">
        <v>18.7</v>
      </c>
      <c r="J21" s="24">
        <v>20.399999999999999</v>
      </c>
      <c r="K21" s="24">
        <v>-1.7</v>
      </c>
      <c r="L21" s="18"/>
      <c r="M21" s="54">
        <f t="shared" si="0"/>
        <v>3311.7647058823527</v>
      </c>
      <c r="N21" s="54">
        <f t="shared" si="1"/>
        <v>3319.1176470588239</v>
      </c>
      <c r="O21" s="40">
        <f t="shared" si="2"/>
        <v>3315.4411764705883</v>
      </c>
      <c r="P21" s="120">
        <f t="shared" si="6"/>
        <v>-9.8445679569325265E-3</v>
      </c>
      <c r="Q21" s="120">
        <f t="shared" si="7"/>
        <v>-2.6844567956932526E-2</v>
      </c>
      <c r="R21" s="61">
        <f t="shared" si="8"/>
        <v>159.23187418497847</v>
      </c>
      <c r="S21" s="56">
        <f t="shared" si="9"/>
        <v>1.017120352703333</v>
      </c>
      <c r="T21" s="57">
        <f t="shared" si="3"/>
        <v>20.821466766252247</v>
      </c>
      <c r="U21" s="59">
        <v>2.9250000000000003</v>
      </c>
      <c r="V21" s="58"/>
      <c r="W21" s="65"/>
      <c r="X21" s="59"/>
      <c r="Y21" s="60"/>
      <c r="Z21" s="59"/>
      <c r="AA21" s="59"/>
      <c r="AB21" s="59"/>
      <c r="AC21" s="60"/>
      <c r="AD21" s="71"/>
      <c r="AE21" s="59"/>
      <c r="AF21" s="80"/>
      <c r="AG21" s="59"/>
      <c r="AH21" s="59"/>
      <c r="AI21" s="75"/>
      <c r="AJ21" s="75" t="s">
        <v>143</v>
      </c>
      <c r="AK21" s="59">
        <f>SUM($E14:$E21)</f>
        <v>3715.0999999999995</v>
      </c>
      <c r="AL21" s="60">
        <f>SUM($F14:$F21)</f>
        <v>3777.1</v>
      </c>
      <c r="AM21" s="59">
        <f>SUM($O14:$O21)</f>
        <v>22159.384637270748</v>
      </c>
      <c r="AN21" s="59">
        <f>AM21/$W$20</f>
        <v>2769.9230796588436</v>
      </c>
      <c r="AO21" s="59">
        <f>AVERAGE($E14:$E21)</f>
        <v>464.38749999999993</v>
      </c>
      <c r="AP21" s="60">
        <f>AVERAGE($F14:$F21)</f>
        <v>472.13749999999999</v>
      </c>
      <c r="AQ21" s="59">
        <f>AO21-AP21</f>
        <v>-7.7500000000000568</v>
      </c>
      <c r="AR21" s="59">
        <f>AQ21/$O21</f>
        <v>-2.3375471279663065E-3</v>
      </c>
      <c r="AS21" s="80">
        <f>AQ21/AN21</f>
        <v>-2.7979116304394209E-3</v>
      </c>
      <c r="AT21" s="59">
        <f>AK21/AM21</f>
        <v>0.16765357255234539</v>
      </c>
      <c r="AU21" s="59">
        <f>AL21/AM21</f>
        <v>0.17045148418278483</v>
      </c>
      <c r="AV21" s="67">
        <f>POWER($O21/$O17,1/$W$20)</f>
        <v>1.0282486456519055</v>
      </c>
      <c r="AW21" s="87">
        <f>AVERAGE($U14:$U21)</f>
        <v>4.0402777777777787</v>
      </c>
      <c r="AX21" s="87"/>
      <c r="AY21" s="87"/>
      <c r="AZ21" s="87"/>
      <c r="BA21" s="57"/>
      <c r="BB21" s="87"/>
      <c r="BC21" s="57"/>
    </row>
    <row r="22" spans="1:73" s="19" customFormat="1" ht="12" customHeight="1" x14ac:dyDescent="0.2">
      <c r="A22" s="17" t="s">
        <v>22</v>
      </c>
      <c r="B22" s="24">
        <v>69.7</v>
      </c>
      <c r="C22" s="24">
        <v>70.900000000000006</v>
      </c>
      <c r="D22" s="24">
        <v>-1.2</v>
      </c>
      <c r="E22" s="32">
        <v>599.29999999999995</v>
      </c>
      <c r="F22" s="24">
        <v>609.20000000000005</v>
      </c>
      <c r="G22" s="24">
        <v>-9.9</v>
      </c>
      <c r="H22" s="33">
        <v>0.1163</v>
      </c>
      <c r="I22" s="31">
        <v>18.5</v>
      </c>
      <c r="J22" s="24">
        <v>18.8</v>
      </c>
      <c r="K22" s="24">
        <v>-0.3</v>
      </c>
      <c r="L22" s="18"/>
      <c r="M22" s="54">
        <f t="shared" si="0"/>
        <v>3239.4594594594591</v>
      </c>
      <c r="N22" s="54">
        <f t="shared" si="1"/>
        <v>3240.4255319148938</v>
      </c>
      <c r="O22" s="40">
        <f t="shared" si="2"/>
        <v>3239.9424956871762</v>
      </c>
      <c r="P22" s="120">
        <f t="shared" si="6"/>
        <v>-2.27718354103882E-2</v>
      </c>
      <c r="Q22" s="120">
        <f t="shared" si="7"/>
        <v>-2.5771835410388199E-2</v>
      </c>
      <c r="R22" s="61">
        <f t="shared" si="8"/>
        <v>161.95798003263803</v>
      </c>
      <c r="S22" s="56">
        <f t="shared" si="9"/>
        <v>1.017120352703333</v>
      </c>
      <c r="T22" s="57">
        <f t="shared" si="3"/>
        <v>20.004833939236942</v>
      </c>
      <c r="U22" s="59">
        <v>5.5916666666666659</v>
      </c>
      <c r="V22" s="58"/>
      <c r="W22" s="65"/>
      <c r="X22" s="59"/>
      <c r="Y22" s="60"/>
      <c r="Z22" s="59"/>
      <c r="AA22" s="59"/>
      <c r="AB22" s="59"/>
      <c r="AC22" s="60"/>
      <c r="AD22" s="71"/>
      <c r="AE22" s="59"/>
      <c r="AF22" s="80"/>
      <c r="AG22" s="59"/>
      <c r="AH22" s="59"/>
      <c r="AI22" s="75"/>
      <c r="AJ22" s="75"/>
      <c r="AK22" s="59"/>
      <c r="AL22" s="60"/>
      <c r="AM22" s="59"/>
      <c r="AN22" s="59"/>
      <c r="AO22" s="59"/>
      <c r="AP22" s="60"/>
      <c r="AQ22" s="59"/>
      <c r="AR22" s="57"/>
      <c r="AS22" s="57"/>
      <c r="AT22" s="57"/>
      <c r="AU22" s="57"/>
      <c r="AV22" s="68"/>
      <c r="AW22" s="87" t="s">
        <v>143</v>
      </c>
      <c r="AX22" s="59">
        <f>SUM($E15:$E22)</f>
        <v>3880.7000000000007</v>
      </c>
      <c r="AY22" s="60">
        <f>SUM($F15:$F22)</f>
        <v>3776.7</v>
      </c>
      <c r="AZ22" s="59">
        <f>SUM($O15:$O22)</f>
        <v>22945.153631955556</v>
      </c>
      <c r="BA22" s="59">
        <f>AZ22/$W$20</f>
        <v>2868.1442039944445</v>
      </c>
      <c r="BB22" s="59">
        <f>AVERAGE($E15:$E22)</f>
        <v>485.08750000000009</v>
      </c>
      <c r="BC22" s="60">
        <f>AVERAGE($F15:$F22)</f>
        <v>472.08749999999998</v>
      </c>
      <c r="BD22" s="59">
        <f>BB22-BC22</f>
        <v>13.000000000000114</v>
      </c>
      <c r="BE22" s="59">
        <f>BD22/$O22</f>
        <v>4.0124168923692197E-3</v>
      </c>
      <c r="BF22" s="80">
        <f>BD22/BA22</f>
        <v>4.5325475552781148E-3</v>
      </c>
      <c r="BG22" s="59">
        <f>AX22/AZ22</f>
        <v>0.1691293970939195</v>
      </c>
      <c r="BH22" s="59">
        <f>AY22/AZ22</f>
        <v>0.1645968495386414</v>
      </c>
      <c r="BI22" s="67">
        <f>POWER($O22/$O18,1/$W$20)</f>
        <v>1.0294193746378153</v>
      </c>
      <c r="BJ22" s="87">
        <f>AVERAGE($U15:$U22)</f>
        <v>4.2619047619047619</v>
      </c>
    </row>
    <row r="23" spans="1:73" s="19" customFormat="1" ht="12" customHeight="1" x14ac:dyDescent="0.2">
      <c r="A23" s="17" t="s">
        <v>23</v>
      </c>
      <c r="B23" s="24">
        <v>65.5</v>
      </c>
      <c r="C23" s="24">
        <v>68.400000000000006</v>
      </c>
      <c r="D23" s="24">
        <v>-3</v>
      </c>
      <c r="E23" s="32">
        <v>544.1</v>
      </c>
      <c r="F23" s="24">
        <v>568.9</v>
      </c>
      <c r="G23" s="24">
        <v>-24.9</v>
      </c>
      <c r="H23" s="33">
        <v>0.1203</v>
      </c>
      <c r="I23" s="31">
        <v>16.5</v>
      </c>
      <c r="J23" s="24">
        <v>17.3</v>
      </c>
      <c r="K23" s="24">
        <v>-0.8</v>
      </c>
      <c r="L23" s="18"/>
      <c r="M23" s="54">
        <f t="shared" si="0"/>
        <v>3297.5757575757575</v>
      </c>
      <c r="N23" s="54">
        <f t="shared" si="1"/>
        <v>3288.4393063583811</v>
      </c>
      <c r="O23" s="40">
        <f t="shared" si="2"/>
        <v>3293.0075319670696</v>
      </c>
      <c r="P23" s="120">
        <f t="shared" si="6"/>
        <v>1.637838830489443E-2</v>
      </c>
      <c r="Q23" s="120">
        <f t="shared" si="7"/>
        <v>8.3783883048944297E-3</v>
      </c>
      <c r="R23" s="61">
        <f t="shared" si="8"/>
        <v>164.73075777391617</v>
      </c>
      <c r="S23" s="56">
        <f t="shared" si="9"/>
        <v>1.017120352703333</v>
      </c>
      <c r="T23" s="57">
        <f t="shared" si="3"/>
        <v>19.990240902591729</v>
      </c>
      <c r="U23" s="59">
        <v>4.3666666666666671</v>
      </c>
      <c r="V23" s="58"/>
      <c r="W23" s="65"/>
      <c r="X23" s="59"/>
      <c r="Y23" s="60"/>
      <c r="Z23" s="59"/>
      <c r="AA23" s="59"/>
      <c r="AB23" s="59"/>
      <c r="AC23" s="60"/>
      <c r="AD23" s="71"/>
      <c r="AE23" s="59"/>
      <c r="AF23" s="80"/>
      <c r="AG23" s="59"/>
      <c r="AH23" s="59"/>
      <c r="AI23" s="75"/>
      <c r="AJ23" s="75"/>
      <c r="AK23" s="59"/>
      <c r="AL23" s="60"/>
      <c r="AM23" s="59"/>
      <c r="AN23" s="59"/>
      <c r="AO23" s="59"/>
      <c r="AP23" s="60"/>
      <c r="AQ23" s="59"/>
      <c r="AR23" s="57"/>
      <c r="AS23" s="57"/>
      <c r="AT23" s="57"/>
      <c r="AU23" s="57"/>
      <c r="AV23" s="68"/>
      <c r="AW23" s="68"/>
      <c r="AX23" s="68"/>
      <c r="AY23" s="68"/>
      <c r="AZ23" s="68"/>
      <c r="BA23" s="57"/>
      <c r="BB23" s="68"/>
      <c r="BC23" s="57"/>
    </row>
    <row r="24" spans="1:73" s="19" customFormat="1" ht="12" customHeight="1" x14ac:dyDescent="0.2">
      <c r="A24" s="17" t="s">
        <v>24</v>
      </c>
      <c r="B24" s="24">
        <v>74.599999999999994</v>
      </c>
      <c r="C24" s="24">
        <v>70.599999999999994</v>
      </c>
      <c r="D24" s="24">
        <v>3.9</v>
      </c>
      <c r="E24" s="32">
        <v>590.6</v>
      </c>
      <c r="F24" s="24">
        <v>559.29999999999995</v>
      </c>
      <c r="G24" s="24">
        <v>31.2</v>
      </c>
      <c r="H24" s="33">
        <v>0.1263</v>
      </c>
      <c r="I24" s="31">
        <v>17.5</v>
      </c>
      <c r="J24" s="24">
        <v>16.5</v>
      </c>
      <c r="K24" s="24">
        <v>0.9</v>
      </c>
      <c r="L24" s="18"/>
      <c r="M24" s="54">
        <f t="shared" si="0"/>
        <v>3374.8571428571427</v>
      </c>
      <c r="N24" s="54">
        <f t="shared" si="1"/>
        <v>3389.6969696969691</v>
      </c>
      <c r="O24" s="40">
        <f t="shared" si="2"/>
        <v>3382.2770562770556</v>
      </c>
      <c r="P24" s="120">
        <f t="shared" si="6"/>
        <v>2.7108812671515867E-2</v>
      </c>
      <c r="Q24" s="120">
        <f t="shared" si="7"/>
        <v>3.6108812671515868E-2</v>
      </c>
      <c r="R24" s="61">
        <f t="shared" si="8"/>
        <v>167.55100644809292</v>
      </c>
      <c r="S24" s="56">
        <f t="shared" si="9"/>
        <v>1.017120352703333</v>
      </c>
      <c r="T24" s="57">
        <f t="shared" si="3"/>
        <v>20.186551713283087</v>
      </c>
      <c r="U24" s="59">
        <v>4.125</v>
      </c>
      <c r="V24" s="58"/>
      <c r="W24" s="65"/>
      <c r="X24" s="59"/>
      <c r="Y24" s="60"/>
      <c r="Z24" s="59"/>
      <c r="AA24" s="59"/>
      <c r="AB24" s="59"/>
      <c r="AC24" s="60"/>
      <c r="AD24" s="71"/>
      <c r="AE24" s="59"/>
      <c r="AF24" s="80"/>
      <c r="AG24" s="59"/>
      <c r="AH24" s="59"/>
      <c r="AI24" s="75"/>
      <c r="AJ24" s="75"/>
      <c r="AK24" s="59"/>
      <c r="AL24" s="60"/>
      <c r="AM24" s="59"/>
      <c r="AN24" s="59"/>
      <c r="AO24" s="59"/>
      <c r="AP24" s="60"/>
      <c r="AQ24" s="59"/>
      <c r="AR24" s="57"/>
      <c r="AS24" s="57"/>
      <c r="AT24" s="57"/>
      <c r="AU24" s="57"/>
      <c r="AV24" s="68"/>
      <c r="AW24" s="68"/>
      <c r="AX24" s="68"/>
      <c r="AY24" s="68"/>
      <c r="AZ24" s="68"/>
      <c r="BA24" s="57"/>
      <c r="BB24" s="68"/>
      <c r="BC24" s="57"/>
    </row>
    <row r="25" spans="1:73" s="19" customFormat="1" ht="12" customHeight="1" x14ac:dyDescent="0.2">
      <c r="A25" s="17" t="s">
        <v>25</v>
      </c>
      <c r="B25" s="24">
        <v>80</v>
      </c>
      <c r="C25" s="24">
        <v>76.599999999999994</v>
      </c>
      <c r="D25" s="24">
        <v>3.4</v>
      </c>
      <c r="E25" s="32">
        <v>602.79999999999995</v>
      </c>
      <c r="F25" s="24">
        <v>577.1</v>
      </c>
      <c r="G25" s="24">
        <v>25.7</v>
      </c>
      <c r="H25" s="33">
        <v>0.13270000000000001</v>
      </c>
      <c r="I25" s="31">
        <v>17.7</v>
      </c>
      <c r="J25" s="24">
        <v>17</v>
      </c>
      <c r="K25" s="24">
        <v>0.8</v>
      </c>
      <c r="M25" s="54">
        <f t="shared" si="0"/>
        <v>3405.6497175141239</v>
      </c>
      <c r="N25" s="54">
        <f t="shared" si="1"/>
        <v>3394.705882352941</v>
      </c>
      <c r="O25" s="40">
        <f t="shared" si="2"/>
        <v>3400.1777999335327</v>
      </c>
      <c r="P25" s="120">
        <f t="shared" si="6"/>
        <v>5.292512517049916E-3</v>
      </c>
      <c r="Q25" s="120">
        <f t="shared" si="7"/>
        <v>1.3292512517049916E-2</v>
      </c>
      <c r="R25" s="61">
        <f t="shared" si="8"/>
        <v>170.4195387742827</v>
      </c>
      <c r="S25" s="56">
        <f t="shared" si="9"/>
        <v>1.017120352703333</v>
      </c>
      <c r="T25" s="57">
        <f t="shared" si="3"/>
        <v>19.951807312640369</v>
      </c>
      <c r="U25" s="59">
        <v>4.3</v>
      </c>
      <c r="V25" s="58"/>
      <c r="W25" s="65"/>
      <c r="X25" s="59"/>
      <c r="Y25" s="60"/>
      <c r="Z25" s="59"/>
      <c r="AA25" s="59"/>
      <c r="AB25" s="59"/>
      <c r="AC25" s="60"/>
      <c r="AD25" s="71"/>
      <c r="AE25" s="59"/>
      <c r="AF25" s="80"/>
      <c r="AG25" s="59"/>
      <c r="AH25" s="59"/>
      <c r="AI25" s="75"/>
      <c r="AJ25" s="75"/>
      <c r="AK25" s="59"/>
      <c r="AL25" s="60"/>
      <c r="AM25" s="59"/>
      <c r="AN25" s="59"/>
      <c r="AO25" s="59"/>
      <c r="AP25" s="60"/>
      <c r="AQ25" s="59"/>
      <c r="AR25" s="57"/>
      <c r="AS25" s="57"/>
      <c r="AT25" s="57"/>
      <c r="AU25" s="57"/>
      <c r="AV25" s="68"/>
      <c r="AW25" s="68"/>
      <c r="AX25" s="68"/>
      <c r="AY25" s="68"/>
      <c r="AZ25" s="68"/>
      <c r="BA25" s="57"/>
      <c r="BB25" s="68"/>
      <c r="BC25" s="57"/>
    </row>
    <row r="26" spans="1:73" s="19" customFormat="1" ht="12" customHeight="1" x14ac:dyDescent="0.2">
      <c r="A26" s="17" t="s">
        <v>26</v>
      </c>
      <c r="B26" s="24">
        <v>79.599999999999994</v>
      </c>
      <c r="C26" s="24">
        <v>82.4</v>
      </c>
      <c r="D26" s="24">
        <v>-2.8</v>
      </c>
      <c r="E26" s="32">
        <v>566.79999999999995</v>
      </c>
      <c r="F26" s="24">
        <v>586.5</v>
      </c>
      <c r="G26" s="24">
        <v>-19.7</v>
      </c>
      <c r="H26" s="33">
        <v>0.14050000000000001</v>
      </c>
      <c r="I26" s="31">
        <v>17.3</v>
      </c>
      <c r="J26" s="24">
        <v>17.899999999999999</v>
      </c>
      <c r="K26" s="24">
        <v>-0.6</v>
      </c>
      <c r="L26" s="18"/>
      <c r="M26" s="54">
        <f t="shared" si="0"/>
        <v>3276.3005780346816</v>
      </c>
      <c r="N26" s="54">
        <f t="shared" si="1"/>
        <v>3276.5363128491622</v>
      </c>
      <c r="O26" s="40">
        <f t="shared" si="2"/>
        <v>3276.4184454419219</v>
      </c>
      <c r="P26" s="120">
        <f t="shared" si="6"/>
        <v>-3.6397906748885329E-2</v>
      </c>
      <c r="Q26" s="120">
        <f t="shared" si="7"/>
        <v>-4.2397906748885328E-2</v>
      </c>
      <c r="R26" s="61">
        <f t="shared" si="8"/>
        <v>173.33718138563776</v>
      </c>
      <c r="S26" s="56">
        <f t="shared" si="9"/>
        <v>1.017120352703333</v>
      </c>
      <c r="T26" s="57">
        <f t="shared" si="3"/>
        <v>18.901994478337564</v>
      </c>
      <c r="U26" s="59">
        <v>6.8416666666666659</v>
      </c>
      <c r="V26" s="58"/>
      <c r="W26" s="65"/>
      <c r="X26" s="59"/>
      <c r="Y26" s="60"/>
      <c r="Z26" s="59"/>
      <c r="AA26" s="59"/>
      <c r="AB26" s="59"/>
      <c r="AC26" s="60"/>
      <c r="AD26" s="71"/>
      <c r="AE26" s="59"/>
      <c r="AF26" s="80"/>
      <c r="AG26" s="59"/>
      <c r="AH26" s="59"/>
      <c r="AI26" s="75"/>
      <c r="AJ26" s="75"/>
      <c r="AK26" s="59"/>
      <c r="AL26" s="60"/>
      <c r="AM26" s="59"/>
      <c r="AN26" s="59"/>
      <c r="AO26" s="59"/>
      <c r="AP26" s="60"/>
      <c r="AQ26" s="59"/>
      <c r="AR26" s="57"/>
      <c r="AS26" s="57"/>
      <c r="AT26" s="57"/>
      <c r="AU26" s="57"/>
      <c r="AV26" s="68"/>
      <c r="AW26" s="68"/>
      <c r="AX26" s="68"/>
      <c r="AY26" s="68"/>
      <c r="AZ26" s="68"/>
      <c r="BA26" s="57"/>
      <c r="BB26" s="68"/>
      <c r="BC26" s="57"/>
    </row>
    <row r="27" spans="1:73" s="19" customFormat="1" ht="12" customHeight="1" x14ac:dyDescent="0.2">
      <c r="A27" s="17" t="s">
        <v>27</v>
      </c>
      <c r="B27" s="24">
        <v>79.2</v>
      </c>
      <c r="C27" s="24">
        <v>92.1</v>
      </c>
      <c r="D27" s="24">
        <v>-12.8</v>
      </c>
      <c r="E27" s="32">
        <v>542.79999999999995</v>
      </c>
      <c r="F27" s="24">
        <v>630.79999999999995</v>
      </c>
      <c r="G27" s="24">
        <v>-88</v>
      </c>
      <c r="H27" s="33">
        <v>0.14599999999999999</v>
      </c>
      <c r="I27" s="31">
        <v>16.2</v>
      </c>
      <c r="J27" s="24">
        <v>18.8</v>
      </c>
      <c r="K27" s="24">
        <v>-2.6</v>
      </c>
      <c r="L27" s="18"/>
      <c r="M27" s="54">
        <f t="shared" si="0"/>
        <v>3350.6172839506171</v>
      </c>
      <c r="N27" s="54">
        <f t="shared" si="1"/>
        <v>3355.3191489361698</v>
      </c>
      <c r="O27" s="40">
        <f t="shared" si="2"/>
        <v>3352.9682164433934</v>
      </c>
      <c r="P27" s="120">
        <f t="shared" si="6"/>
        <v>2.3363856685633611E-2</v>
      </c>
      <c r="Q27" s="120">
        <f t="shared" si="7"/>
        <v>-2.6361433143663911E-3</v>
      </c>
      <c r="R27" s="61">
        <f t="shared" si="8"/>
        <v>176.30477506756148</v>
      </c>
      <c r="S27" s="56">
        <f t="shared" si="9"/>
        <v>1.017120352703333</v>
      </c>
      <c r="T27" s="57">
        <f t="shared" si="3"/>
        <v>19.018022711855124</v>
      </c>
      <c r="U27" s="59">
        <v>5.45</v>
      </c>
      <c r="V27" s="58"/>
      <c r="W27" s="65"/>
      <c r="X27" s="59"/>
      <c r="Y27" s="60"/>
      <c r="Z27" s="59"/>
      <c r="AA27" s="59"/>
      <c r="AB27" s="59"/>
      <c r="AC27" s="60"/>
      <c r="AD27" s="71"/>
      <c r="AE27" s="59"/>
      <c r="AF27" s="80"/>
      <c r="AG27" s="59"/>
      <c r="AH27" s="59"/>
      <c r="AI27" s="75"/>
      <c r="AJ27" s="75"/>
      <c r="AK27" s="59"/>
      <c r="AL27" s="60"/>
      <c r="AM27" s="59"/>
      <c r="AN27" s="59"/>
      <c r="AO27" s="59"/>
      <c r="AP27" s="60"/>
      <c r="AQ27" s="59"/>
      <c r="AR27" s="57"/>
      <c r="AS27" s="57"/>
      <c r="AT27" s="57"/>
      <c r="AU27" s="57"/>
      <c r="AV27" s="68"/>
      <c r="AW27" s="68"/>
      <c r="AX27" s="68"/>
      <c r="AY27" s="68"/>
      <c r="AZ27" s="68"/>
      <c r="BA27" s="57"/>
      <c r="BB27" s="68"/>
      <c r="BC27" s="57"/>
    </row>
    <row r="28" spans="1:73" s="19" customFormat="1" ht="12" customHeight="1" x14ac:dyDescent="0.2">
      <c r="A28" s="17" t="s">
        <v>28</v>
      </c>
      <c r="B28" s="24">
        <v>92.5</v>
      </c>
      <c r="C28" s="24">
        <v>92.2</v>
      </c>
      <c r="D28" s="24">
        <v>0.3</v>
      </c>
      <c r="E28" s="32">
        <v>630.9</v>
      </c>
      <c r="F28" s="24">
        <v>628.9</v>
      </c>
      <c r="G28" s="24">
        <v>2.1</v>
      </c>
      <c r="H28" s="33">
        <v>0.14660000000000001</v>
      </c>
      <c r="I28" s="31">
        <v>17.8</v>
      </c>
      <c r="J28" s="24">
        <v>17.8</v>
      </c>
      <c r="K28" s="24">
        <v>0.1</v>
      </c>
      <c r="L28" s="18"/>
      <c r="M28" s="54">
        <f t="shared" si="0"/>
        <v>3544.3820224719097</v>
      </c>
      <c r="N28" s="54">
        <f t="shared" si="1"/>
        <v>3533.1460674157302</v>
      </c>
      <c r="O28" s="40">
        <f t="shared" si="2"/>
        <v>3538.76404494382</v>
      </c>
      <c r="P28" s="120">
        <f t="shared" si="6"/>
        <v>5.5412344080465643E-2</v>
      </c>
      <c r="Q28" s="120">
        <f t="shared" si="7"/>
        <v>5.6412344080465644E-2</v>
      </c>
      <c r="R28" s="55">
        <v>179.32317499999999</v>
      </c>
      <c r="S28" s="56">
        <f>POWER(R38/R28,0.1)</f>
        <v>1.0125845047546436</v>
      </c>
      <c r="T28" s="57">
        <f t="shared" si="3"/>
        <v>19.734002841204546</v>
      </c>
      <c r="U28" s="59">
        <v>5.541666666666667</v>
      </c>
      <c r="V28" s="58" t="s">
        <v>83</v>
      </c>
      <c r="W28" s="65">
        <v>8</v>
      </c>
      <c r="X28" s="59">
        <f>SUM($E21:$E28)</f>
        <v>4696.5999999999995</v>
      </c>
      <c r="Y28" s="60">
        <f>SUM($F21:$F28)</f>
        <v>4837.7999999999993</v>
      </c>
      <c r="Z28" s="59">
        <f>SUM($O21:$O28)</f>
        <v>26798.996767164557</v>
      </c>
      <c r="AA28" s="59">
        <f>Z28/$W28</f>
        <v>3349.8745958955697</v>
      </c>
      <c r="AB28" s="59">
        <f>AVERAGE($E21:$E28)</f>
        <v>587.07499999999993</v>
      </c>
      <c r="AC28" s="60">
        <f>AVERAGE($F21:$F28)</f>
        <v>604.72499999999991</v>
      </c>
      <c r="AD28" s="71">
        <f>AB28-AC28</f>
        <v>-17.649999999999977</v>
      </c>
      <c r="AE28" s="59">
        <f>AD28/$O28</f>
        <v>-4.9876170820765137E-3</v>
      </c>
      <c r="AF28" s="80">
        <f>AD28/AA28</f>
        <v>-5.2688539510182325E-3</v>
      </c>
      <c r="AG28" s="59">
        <f>X28/Z28</f>
        <v>0.17525282908181486</v>
      </c>
      <c r="AH28" s="59">
        <f>Y28/Z28</f>
        <v>0.18052168303283311</v>
      </c>
      <c r="AI28" s="75">
        <f>POWER($O28/$O20,1/$W28)</f>
        <v>1.0069356258870175</v>
      </c>
      <c r="AJ28" s="75">
        <f>AVERAGE($U21:$U28)</f>
        <v>4.8927083333333332</v>
      </c>
      <c r="AK28" s="59"/>
      <c r="AL28" s="60"/>
      <c r="AM28" s="59"/>
      <c r="AN28" s="59"/>
      <c r="AO28" s="59"/>
      <c r="AP28" s="60"/>
      <c r="AQ28" s="59"/>
      <c r="AR28" s="57"/>
      <c r="AS28" s="57"/>
      <c r="AT28" s="57"/>
      <c r="AU28" s="57"/>
      <c r="AV28" s="68"/>
      <c r="AW28" s="68"/>
      <c r="AX28" s="68"/>
      <c r="AY28" s="68"/>
      <c r="AZ28" s="68"/>
      <c r="BA28" s="57"/>
      <c r="BB28" s="68"/>
      <c r="BC28" s="57"/>
    </row>
    <row r="29" spans="1:73" s="19" customFormat="1" ht="12" customHeight="1" x14ac:dyDescent="0.2">
      <c r="A29" s="17" t="s">
        <v>29</v>
      </c>
      <c r="B29" s="24">
        <v>94.4</v>
      </c>
      <c r="C29" s="24">
        <v>97.7</v>
      </c>
      <c r="D29" s="24">
        <v>-3.3</v>
      </c>
      <c r="E29" s="32">
        <v>626.29999999999995</v>
      </c>
      <c r="F29" s="24">
        <v>648.5</v>
      </c>
      <c r="G29" s="24">
        <v>-22.1</v>
      </c>
      <c r="H29" s="33">
        <v>0.1507</v>
      </c>
      <c r="I29" s="31">
        <v>17.8</v>
      </c>
      <c r="J29" s="24">
        <v>18.399999999999999</v>
      </c>
      <c r="K29" s="24">
        <v>-0.6</v>
      </c>
      <c r="L29" s="18"/>
      <c r="M29" s="54">
        <f t="shared" si="0"/>
        <v>3518.5393258426961</v>
      </c>
      <c r="N29" s="54">
        <f t="shared" si="1"/>
        <v>3524.4565217391305</v>
      </c>
      <c r="O29" s="40">
        <f t="shared" si="2"/>
        <v>3521.4979237909133</v>
      </c>
      <c r="P29" s="120">
        <f t="shared" si="6"/>
        <v>-4.879138855718973E-3</v>
      </c>
      <c r="Q29" s="120">
        <f t="shared" si="7"/>
        <v>-1.0879138855718973E-2</v>
      </c>
      <c r="R29" s="61">
        <f t="shared" ref="R29:R37" si="10">R28*S$28</f>
        <v>181.57986834840528</v>
      </c>
      <c r="S29" s="56">
        <f t="shared" ref="S29:S37" si="11">$S$28</f>
        <v>1.0125845047546436</v>
      </c>
      <c r="T29" s="57">
        <f t="shared" si="3"/>
        <v>19.393658315877069</v>
      </c>
      <c r="U29" s="59">
        <v>6.6916666666666664</v>
      </c>
      <c r="V29" s="58"/>
      <c r="W29" s="65"/>
      <c r="X29" s="59"/>
      <c r="Y29" s="60"/>
      <c r="Z29" s="59"/>
      <c r="AA29" s="59"/>
      <c r="AB29" s="59"/>
      <c r="AC29" s="60"/>
      <c r="AD29" s="71"/>
      <c r="AE29" s="59"/>
      <c r="AF29" s="80"/>
      <c r="AG29" s="59"/>
      <c r="AH29" s="59"/>
      <c r="AI29" s="75"/>
      <c r="AJ29" s="75"/>
      <c r="AK29" s="59">
        <f>SUM($E22:$E29)</f>
        <v>4703.6000000000004</v>
      </c>
      <c r="AL29" s="60">
        <f>SUM($F22:$F29)</f>
        <v>4809.2</v>
      </c>
      <c r="AM29" s="59">
        <f>SUM($O22:$O29)</f>
        <v>27005.053514484884</v>
      </c>
      <c r="AN29" s="59">
        <f>AM29/$W$28</f>
        <v>3375.6316893106105</v>
      </c>
      <c r="AO29" s="59">
        <f>AVERAGE($E22:$E29)</f>
        <v>587.95000000000005</v>
      </c>
      <c r="AP29" s="60">
        <f>AVERAGE($F22:$F29)</f>
        <v>601.15</v>
      </c>
      <c r="AQ29" s="59">
        <f>AO29-AP29</f>
        <v>-13.199999999999932</v>
      </c>
      <c r="AR29" s="59">
        <f>AQ29/$O29</f>
        <v>-3.7484048793048992E-3</v>
      </c>
      <c r="AS29" s="80">
        <f>AQ29/AN29</f>
        <v>-3.9103792163699309E-3</v>
      </c>
      <c r="AT29" s="59">
        <f>AK29/AM29</f>
        <v>0.17417480759581161</v>
      </c>
      <c r="AU29" s="59">
        <f>AL29/AM29</f>
        <v>0.17808518681218152</v>
      </c>
      <c r="AV29" s="67">
        <f>POWER($O29/$O25,1/$W$28)</f>
        <v>1.0043919566537538</v>
      </c>
      <c r="AW29" s="87">
        <f>AVERAGE($U22:$U29)</f>
        <v>5.3635416666666664</v>
      </c>
      <c r="AX29" s="87"/>
      <c r="AY29" s="87"/>
      <c r="AZ29" s="87"/>
      <c r="BA29" s="57"/>
      <c r="BB29" s="87"/>
      <c r="BC29" s="57"/>
    </row>
    <row r="30" spans="1:73" s="19" customFormat="1" ht="12" customHeight="1" x14ac:dyDescent="0.2">
      <c r="A30" s="17" t="s">
        <v>30</v>
      </c>
      <c r="B30" s="24">
        <v>99.7</v>
      </c>
      <c r="C30" s="24">
        <v>106.8</v>
      </c>
      <c r="D30" s="24">
        <v>-7.1</v>
      </c>
      <c r="E30" s="32">
        <v>659.7</v>
      </c>
      <c r="F30" s="24">
        <v>707</v>
      </c>
      <c r="G30" s="24">
        <v>-47.3</v>
      </c>
      <c r="H30" s="33">
        <v>0.15110000000000001</v>
      </c>
      <c r="I30" s="31">
        <v>17.600000000000001</v>
      </c>
      <c r="J30" s="24">
        <v>18.8</v>
      </c>
      <c r="K30" s="24">
        <v>-1.3</v>
      </c>
      <c r="L30" s="18"/>
      <c r="M30" s="54">
        <f t="shared" si="0"/>
        <v>3748.295454545454</v>
      </c>
      <c r="N30" s="54">
        <f t="shared" si="1"/>
        <v>3760.6382978723404</v>
      </c>
      <c r="O30" s="40">
        <f t="shared" si="2"/>
        <v>3754.4668762088972</v>
      </c>
      <c r="P30" s="120">
        <f t="shared" si="6"/>
        <v>6.6156208937130784E-2</v>
      </c>
      <c r="Q30" s="120">
        <f t="shared" si="7"/>
        <v>5.3156208937130786E-2</v>
      </c>
      <c r="R30" s="61">
        <f t="shared" si="10"/>
        <v>183.86496106498333</v>
      </c>
      <c r="S30" s="56">
        <f t="shared" si="11"/>
        <v>1.0125845047546436</v>
      </c>
      <c r="T30" s="57">
        <f t="shared" si="3"/>
        <v>20.41969744785662</v>
      </c>
      <c r="U30" s="59">
        <v>5.5666666666666673</v>
      </c>
      <c r="V30" s="58" t="s">
        <v>82</v>
      </c>
      <c r="W30" s="65">
        <v>2</v>
      </c>
      <c r="X30" s="59">
        <f>SUM($E29:$E30)</f>
        <v>1286</v>
      </c>
      <c r="Y30" s="60">
        <f>SUM($F29:$F30)</f>
        <v>1355.5</v>
      </c>
      <c r="Z30" s="59">
        <f>SUM($O29:$O30)</f>
        <v>7275.9647999998106</v>
      </c>
      <c r="AA30" s="59">
        <f>Z30/$W30</f>
        <v>3637.9823999999053</v>
      </c>
      <c r="AB30" s="59">
        <f>AVERAGE($E29:$E30)</f>
        <v>643</v>
      </c>
      <c r="AC30" s="60">
        <f>AVERAGE($F29:$F30)</f>
        <v>677.75</v>
      </c>
      <c r="AD30" s="71">
        <f>AB30-AC30</f>
        <v>-34.75</v>
      </c>
      <c r="AE30" s="59">
        <f>AD30/$O30</f>
        <v>-9.2556416518685836E-3</v>
      </c>
      <c r="AF30" s="80">
        <f>AD30/AA30</f>
        <v>-9.5519978326450688E-3</v>
      </c>
      <c r="AG30" s="59">
        <f>X30/Z30</f>
        <v>0.17674631960836773</v>
      </c>
      <c r="AH30" s="59">
        <f>Y30/Z30</f>
        <v>0.1862983174410128</v>
      </c>
      <c r="AI30" s="75">
        <f>POWER($O30/$O28,1/$W30)</f>
        <v>1.0300263514841936</v>
      </c>
      <c r="AJ30" s="75">
        <f>AVERAGE($U29:$U30)</f>
        <v>6.1291666666666664</v>
      </c>
      <c r="AK30" s="59"/>
      <c r="AL30" s="60"/>
      <c r="AM30" s="59"/>
      <c r="AN30" s="59"/>
      <c r="AO30" s="59"/>
      <c r="AP30" s="60"/>
      <c r="AQ30" s="59"/>
      <c r="AR30" s="57"/>
      <c r="AS30" s="57"/>
      <c r="AT30" s="57"/>
      <c r="AU30" s="57"/>
      <c r="AV30" s="68"/>
      <c r="AW30" s="68"/>
      <c r="AX30" s="59">
        <f>SUM($E23:$E30)</f>
        <v>4764</v>
      </c>
      <c r="AY30" s="60">
        <f>SUM($F23:$F30)</f>
        <v>4907</v>
      </c>
      <c r="AZ30" s="59">
        <f>SUM($O23:$O30)</f>
        <v>27519.577895006605</v>
      </c>
      <c r="BA30" s="59">
        <f>AZ30/$W$28</f>
        <v>3439.9472368758256</v>
      </c>
      <c r="BB30" s="59">
        <f>AVERAGE($E23:$E30)</f>
        <v>595.5</v>
      </c>
      <c r="BC30" s="60">
        <f>AVERAGE($F23:$F30)</f>
        <v>613.375</v>
      </c>
      <c r="BD30" s="59">
        <f>BB30-BC30</f>
        <v>-17.875</v>
      </c>
      <c r="BE30" s="59">
        <f>BD30/$O30</f>
        <v>-4.7609955259611779E-3</v>
      </c>
      <c r="BF30" s="80">
        <f>BD30/BA30</f>
        <v>-5.1963006317021741E-3</v>
      </c>
      <c r="BG30" s="59">
        <f>AX30/AZ30</f>
        <v>0.17311312034565843</v>
      </c>
      <c r="BH30" s="59">
        <f>AY30/AZ30</f>
        <v>0.17830942097736061</v>
      </c>
      <c r="BI30" s="67">
        <f>POWER($O30/$O26,1/$W$28)</f>
        <v>1.0171701676316316</v>
      </c>
      <c r="BJ30" s="87">
        <f>AVERAGE($U23:$U30)</f>
        <v>5.3604166666666666</v>
      </c>
    </row>
    <row r="31" spans="1:73" s="19" customFormat="1" ht="12" customHeight="1" x14ac:dyDescent="0.2">
      <c r="A31" s="17" t="s">
        <v>31</v>
      </c>
      <c r="B31" s="24">
        <v>106.6</v>
      </c>
      <c r="C31" s="24">
        <v>111.3</v>
      </c>
      <c r="D31" s="24">
        <v>-4.8</v>
      </c>
      <c r="E31" s="32">
        <v>674.9</v>
      </c>
      <c r="F31" s="24">
        <v>705</v>
      </c>
      <c r="G31" s="24">
        <v>-30.1</v>
      </c>
      <c r="H31" s="33">
        <v>0.15790000000000001</v>
      </c>
      <c r="I31" s="31">
        <v>17.8</v>
      </c>
      <c r="J31" s="24">
        <v>18.600000000000001</v>
      </c>
      <c r="K31" s="24">
        <v>-0.8</v>
      </c>
      <c r="M31" s="54">
        <f t="shared" si="0"/>
        <v>3791.5730337078649</v>
      </c>
      <c r="N31" s="54">
        <f t="shared" si="1"/>
        <v>3790.322580645161</v>
      </c>
      <c r="O31" s="40">
        <f t="shared" si="2"/>
        <v>3790.9478071765129</v>
      </c>
      <c r="P31" s="120">
        <f t="shared" si="6"/>
        <v>9.7166740766275149E-3</v>
      </c>
      <c r="Q31" s="120">
        <f t="shared" si="7"/>
        <v>1.7166740766275147E-3</v>
      </c>
      <c r="R31" s="61">
        <f t="shared" si="10"/>
        <v>186.17881054171798</v>
      </c>
      <c r="S31" s="56">
        <f t="shared" si="11"/>
        <v>1.0125845047546436</v>
      </c>
      <c r="T31" s="57">
        <f t="shared" si="3"/>
        <v>20.361865005722855</v>
      </c>
      <c r="U31" s="59">
        <v>5.6416666666666666</v>
      </c>
      <c r="V31" s="58"/>
      <c r="W31" s="65"/>
      <c r="X31" s="59"/>
      <c r="Y31" s="60"/>
      <c r="Z31" s="59"/>
      <c r="AA31" s="59"/>
      <c r="AB31" s="59"/>
      <c r="AC31" s="60"/>
      <c r="AD31" s="71"/>
      <c r="AE31" s="59"/>
      <c r="AF31" s="80"/>
      <c r="AG31" s="59"/>
      <c r="AH31" s="59"/>
      <c r="AI31" s="75"/>
      <c r="AJ31" s="75"/>
      <c r="AK31" s="59">
        <f>SUM($E30:$E31)</f>
        <v>1334.6</v>
      </c>
      <c r="AL31" s="60">
        <f>SUM($F30:$F31)</f>
        <v>1412</v>
      </c>
      <c r="AM31" s="59">
        <f>SUM($O30:$O31)</f>
        <v>7545.4146833854102</v>
      </c>
      <c r="AN31" s="59">
        <f>AM31/$W$30</f>
        <v>3772.7073416927051</v>
      </c>
      <c r="AO31" s="59">
        <f>AVERAGE($E30:$E31)</f>
        <v>667.3</v>
      </c>
      <c r="AP31" s="60">
        <f>AVERAGE($F30:$F31)</f>
        <v>706</v>
      </c>
      <c r="AQ31" s="59">
        <f>AO31-AP31</f>
        <v>-38.700000000000045</v>
      </c>
      <c r="AR31" s="59">
        <f>AQ31/$O31</f>
        <v>-1.0208528834593398E-2</v>
      </c>
      <c r="AS31" s="80">
        <f>AQ31/AN31</f>
        <v>-1.0257885516939269E-2</v>
      </c>
      <c r="AT31" s="59">
        <f>AK31/AM31</f>
        <v>0.17687563321585439</v>
      </c>
      <c r="AU31" s="59">
        <f>AL31/AM31</f>
        <v>0.18713351873279366</v>
      </c>
      <c r="AV31" s="67">
        <f>POWER($O31/$O27,1/$W$30)</f>
        <v>1.0633082518937251</v>
      </c>
      <c r="AW31" s="87">
        <f>AVERAGE($U30:$U31)</f>
        <v>5.604166666666667</v>
      </c>
      <c r="AX31" s="87"/>
      <c r="AY31" s="87"/>
      <c r="AZ31" s="87"/>
      <c r="BA31" s="57"/>
      <c r="BB31" s="87"/>
      <c r="BC31" s="57"/>
    </row>
    <row r="32" spans="1:73" s="19" customFormat="1" ht="12" customHeight="1" x14ac:dyDescent="0.2">
      <c r="A32" s="17" t="s">
        <v>32</v>
      </c>
      <c r="B32" s="24">
        <v>112.6</v>
      </c>
      <c r="C32" s="24">
        <v>118.5</v>
      </c>
      <c r="D32" s="24">
        <v>-5.9</v>
      </c>
      <c r="E32" s="32">
        <v>704.3</v>
      </c>
      <c r="F32" s="24">
        <v>741.3</v>
      </c>
      <c r="G32" s="24">
        <v>-37</v>
      </c>
      <c r="H32" s="33">
        <v>0.15989999999999999</v>
      </c>
      <c r="I32" s="31">
        <v>17.600000000000001</v>
      </c>
      <c r="J32" s="24">
        <v>18.5</v>
      </c>
      <c r="K32" s="24">
        <v>-0.9</v>
      </c>
      <c r="L32" s="18"/>
      <c r="M32" s="54">
        <f t="shared" si="0"/>
        <v>4001.704545454545</v>
      </c>
      <c r="N32" s="54">
        <f t="shared" si="1"/>
        <v>4007.0270270270271</v>
      </c>
      <c r="O32" s="40">
        <f t="shared" si="2"/>
        <v>4004.3657862407863</v>
      </c>
      <c r="P32" s="120">
        <f t="shared" si="6"/>
        <v>5.6296733671790243E-2</v>
      </c>
      <c r="Q32" s="120">
        <f t="shared" si="7"/>
        <v>4.7296733671790242E-2</v>
      </c>
      <c r="R32" s="61">
        <f t="shared" si="10"/>
        <v>188.52177866819412</v>
      </c>
      <c r="S32" s="56">
        <f t="shared" si="11"/>
        <v>1.0125845047546436</v>
      </c>
      <c r="T32" s="57">
        <f t="shared" si="3"/>
        <v>21.240865721347934</v>
      </c>
      <c r="U32" s="59">
        <v>5.1583333333333332</v>
      </c>
      <c r="V32" s="58"/>
      <c r="W32" s="65"/>
      <c r="X32" s="59"/>
      <c r="Y32" s="60"/>
      <c r="Z32" s="59"/>
      <c r="AA32" s="59"/>
      <c r="AB32" s="59"/>
      <c r="AC32" s="60"/>
      <c r="AD32" s="71"/>
      <c r="AE32" s="59"/>
      <c r="AF32" s="80"/>
      <c r="AG32" s="59"/>
      <c r="AH32" s="59"/>
      <c r="AI32" s="75"/>
      <c r="AJ32" s="75"/>
      <c r="AK32" s="59"/>
      <c r="AL32" s="60"/>
      <c r="AM32" s="59"/>
      <c r="AN32" s="59"/>
      <c r="AO32" s="59"/>
      <c r="AP32" s="60"/>
      <c r="AQ32" s="59"/>
      <c r="AR32" s="57"/>
      <c r="AS32" s="57"/>
      <c r="AT32" s="57"/>
      <c r="AU32" s="57"/>
      <c r="AV32" s="68"/>
      <c r="AW32" s="68"/>
      <c r="AX32" s="59">
        <f>SUM($E31:$E32)</f>
        <v>1379.1999999999998</v>
      </c>
      <c r="AY32" s="60">
        <f>SUM($F31:$F32)</f>
        <v>1446.3</v>
      </c>
      <c r="AZ32" s="59">
        <f>SUM($O31:$O32)</f>
        <v>7795.3135934172988</v>
      </c>
      <c r="BA32" s="59">
        <f>AZ32/$W$30</f>
        <v>3897.6567967086494</v>
      </c>
      <c r="BB32" s="59">
        <f>AVERAGE($E31:$E32)</f>
        <v>689.59999999999991</v>
      </c>
      <c r="BC32" s="60">
        <f>AVERAGE($F31:$F32)</f>
        <v>723.15</v>
      </c>
      <c r="BD32" s="59">
        <f>BB32-BC32</f>
        <v>-33.550000000000068</v>
      </c>
      <c r="BE32" s="59">
        <f>BD32/$O32</f>
        <v>-8.3783554727391921E-3</v>
      </c>
      <c r="BF32" s="80">
        <f>BD32/BA32</f>
        <v>-8.6077358140745353E-3</v>
      </c>
      <c r="BG32" s="59">
        <f>AX32/AZ32</f>
        <v>0.17692681422908454</v>
      </c>
      <c r="BH32" s="59">
        <f>AY32/AZ32</f>
        <v>0.18553455004315908</v>
      </c>
      <c r="BI32" s="67">
        <f>POWER($O32/$O28,1/$W$30)</f>
        <v>1.0637536616139167</v>
      </c>
      <c r="BJ32" s="87">
        <f>AVERAGE($U31:$U32)</f>
        <v>5.4</v>
      </c>
    </row>
    <row r="33" spans="1:62" s="19" customFormat="1" ht="12" customHeight="1" x14ac:dyDescent="0.2">
      <c r="A33" s="17" t="s">
        <v>33</v>
      </c>
      <c r="B33" s="24">
        <v>116.8</v>
      </c>
      <c r="C33" s="24">
        <v>118.2</v>
      </c>
      <c r="D33" s="24">
        <v>-1.4</v>
      </c>
      <c r="E33" s="32">
        <v>721.1</v>
      </c>
      <c r="F33" s="24">
        <v>729.8</v>
      </c>
      <c r="G33" s="24">
        <v>-8.6999999999999993</v>
      </c>
      <c r="H33" s="33">
        <v>0.16200000000000001</v>
      </c>
      <c r="I33" s="31">
        <v>17</v>
      </c>
      <c r="J33" s="24">
        <v>17.2</v>
      </c>
      <c r="K33" s="24">
        <v>-0.2</v>
      </c>
      <c r="L33" s="18"/>
      <c r="M33" s="54">
        <f t="shared" si="0"/>
        <v>4241.7647058823532</v>
      </c>
      <c r="N33" s="54">
        <f t="shared" si="1"/>
        <v>4243.0232558139533</v>
      </c>
      <c r="O33" s="40">
        <f t="shared" si="2"/>
        <v>4242.3939808481537</v>
      </c>
      <c r="P33" s="120">
        <f t="shared" si="6"/>
        <v>5.9442170699101689E-2</v>
      </c>
      <c r="Q33" s="120">
        <f t="shared" si="7"/>
        <v>5.7442170699101687E-2</v>
      </c>
      <c r="R33" s="61">
        <f t="shared" si="10"/>
        <v>190.89423188819788</v>
      </c>
      <c r="S33" s="56">
        <f t="shared" si="11"/>
        <v>1.0125845047546436</v>
      </c>
      <c r="T33" s="57">
        <f t="shared" si="3"/>
        <v>22.223793452977777</v>
      </c>
      <c r="U33" s="59">
        <v>4.5083333333333337</v>
      </c>
      <c r="V33" s="58"/>
      <c r="W33" s="65"/>
      <c r="X33" s="59"/>
      <c r="Y33" s="60"/>
      <c r="Z33" s="59"/>
      <c r="AA33" s="59"/>
      <c r="AB33" s="59"/>
      <c r="AC33" s="60"/>
      <c r="AD33" s="71"/>
      <c r="AE33" s="59"/>
      <c r="AF33" s="80"/>
      <c r="AG33" s="59"/>
      <c r="AH33" s="59"/>
      <c r="AI33" s="75"/>
      <c r="AJ33" s="75"/>
      <c r="AK33" s="59"/>
      <c r="AL33" s="60"/>
      <c r="AM33" s="59"/>
      <c r="AN33" s="59"/>
      <c r="AO33" s="59"/>
      <c r="AP33" s="60"/>
      <c r="AQ33" s="59"/>
      <c r="AR33" s="57"/>
      <c r="AS33" s="57"/>
      <c r="AT33" s="57"/>
      <c r="AU33" s="57"/>
      <c r="AV33" s="68"/>
      <c r="AW33" s="68"/>
      <c r="AX33" s="68"/>
      <c r="AY33" s="68"/>
      <c r="AZ33" s="68"/>
      <c r="BA33" s="57"/>
      <c r="BB33" s="68"/>
      <c r="BC33" s="57"/>
    </row>
    <row r="34" spans="1:62" s="19" customFormat="1" ht="12" customHeight="1" x14ac:dyDescent="0.2">
      <c r="A34" s="17" t="s">
        <v>34</v>
      </c>
      <c r="B34" s="24">
        <v>130.80000000000001</v>
      </c>
      <c r="C34" s="24">
        <v>134.5</v>
      </c>
      <c r="D34" s="24">
        <v>-3.7</v>
      </c>
      <c r="E34" s="32">
        <v>789.1</v>
      </c>
      <c r="F34" s="24">
        <v>811.4</v>
      </c>
      <c r="G34" s="24">
        <v>-22.3</v>
      </c>
      <c r="H34" s="33">
        <v>0.1658</v>
      </c>
      <c r="I34" s="31">
        <v>17.3</v>
      </c>
      <c r="J34" s="24">
        <v>17.8</v>
      </c>
      <c r="K34" s="24">
        <v>-0.5</v>
      </c>
      <c r="L34" s="18"/>
      <c r="M34" s="54">
        <f t="shared" si="0"/>
        <v>4561.2716763005783</v>
      </c>
      <c r="N34" s="54">
        <f t="shared" si="1"/>
        <v>4558.4269662921342</v>
      </c>
      <c r="O34" s="40">
        <f t="shared" si="2"/>
        <v>4559.8493212963567</v>
      </c>
      <c r="P34" s="120">
        <f t="shared" si="6"/>
        <v>7.482929258369736E-2</v>
      </c>
      <c r="Q34" s="120">
        <f t="shared" si="7"/>
        <v>6.9829292583697355E-2</v>
      </c>
      <c r="R34" s="61">
        <f t="shared" si="10"/>
        <v>193.29654125702893</v>
      </c>
      <c r="S34" s="56">
        <f t="shared" si="11"/>
        <v>1.0125845047546436</v>
      </c>
      <c r="T34" s="57">
        <f t="shared" si="3"/>
        <v>23.58991677576406</v>
      </c>
      <c r="U34" s="59">
        <v>3.7916666666666665</v>
      </c>
      <c r="V34" s="58"/>
      <c r="W34" s="65"/>
      <c r="X34" s="59"/>
      <c r="Y34" s="60"/>
      <c r="Z34" s="59"/>
      <c r="AA34" s="59"/>
      <c r="AB34" s="59"/>
      <c r="AC34" s="60"/>
      <c r="AD34" s="71"/>
      <c r="AE34" s="59"/>
      <c r="AF34" s="80"/>
      <c r="AG34" s="59"/>
      <c r="AH34" s="59"/>
      <c r="AI34" s="75"/>
      <c r="AJ34" s="75"/>
      <c r="AK34" s="59"/>
      <c r="AL34" s="60"/>
      <c r="AM34" s="59"/>
      <c r="AN34" s="59"/>
      <c r="AO34" s="59"/>
      <c r="AP34" s="60"/>
      <c r="AQ34" s="59"/>
      <c r="AR34" s="57"/>
      <c r="AS34" s="57"/>
      <c r="AT34" s="57"/>
      <c r="AU34" s="57"/>
      <c r="AV34" s="68"/>
      <c r="AW34" s="68"/>
      <c r="AX34" s="68"/>
      <c r="AY34" s="68"/>
      <c r="AZ34" s="68"/>
      <c r="BA34" s="57"/>
      <c r="BB34" s="68"/>
      <c r="BC34" s="57"/>
    </row>
    <row r="35" spans="1:62" s="19" customFormat="1" ht="12" customHeight="1" x14ac:dyDescent="0.2">
      <c r="A35" s="17" t="s">
        <v>35</v>
      </c>
      <c r="B35" s="24">
        <v>148.80000000000001</v>
      </c>
      <c r="C35" s="24">
        <v>157.5</v>
      </c>
      <c r="D35" s="24">
        <v>-8.6</v>
      </c>
      <c r="E35" s="32">
        <v>875.4</v>
      </c>
      <c r="F35" s="24">
        <v>926.3</v>
      </c>
      <c r="G35" s="24">
        <v>-50.8</v>
      </c>
      <c r="H35" s="33">
        <v>0.17</v>
      </c>
      <c r="I35" s="31">
        <v>18.399999999999999</v>
      </c>
      <c r="J35" s="24">
        <v>19.399999999999999</v>
      </c>
      <c r="K35" s="24">
        <v>-1.1000000000000001</v>
      </c>
      <c r="L35" s="18"/>
      <c r="M35" s="54">
        <f t="shared" si="0"/>
        <v>4757.608695652174</v>
      </c>
      <c r="N35" s="54">
        <f t="shared" si="1"/>
        <v>4774.7422680412374</v>
      </c>
      <c r="O35" s="40">
        <f t="shared" si="2"/>
        <v>4766.1754818467052</v>
      </c>
      <c r="P35" s="120">
        <f t="shared" si="6"/>
        <v>4.5248460203875851E-2</v>
      </c>
      <c r="Q35" s="120">
        <f t="shared" si="7"/>
        <v>3.4248460203875848E-2</v>
      </c>
      <c r="R35" s="61">
        <f t="shared" si="10"/>
        <v>195.72908249953417</v>
      </c>
      <c r="S35" s="56">
        <f t="shared" si="11"/>
        <v>1.0125845047546436</v>
      </c>
      <c r="T35" s="57">
        <f t="shared" si="3"/>
        <v>24.350880415832169</v>
      </c>
      <c r="U35" s="59">
        <v>3.8416666666666663</v>
      </c>
      <c r="V35" s="58"/>
      <c r="W35" s="65"/>
      <c r="X35" s="59"/>
      <c r="Y35" s="60"/>
      <c r="Z35" s="59"/>
      <c r="AA35" s="59"/>
      <c r="AB35" s="59"/>
      <c r="AC35" s="60"/>
      <c r="AD35" s="71"/>
      <c r="AE35" s="59"/>
      <c r="AF35" s="80"/>
      <c r="AG35" s="59"/>
      <c r="AH35" s="59"/>
      <c r="AI35" s="75"/>
      <c r="AJ35" s="75"/>
      <c r="AK35" s="59"/>
      <c r="AL35" s="60"/>
      <c r="AM35" s="59"/>
      <c r="AN35" s="59"/>
      <c r="AO35" s="59"/>
      <c r="AP35" s="60"/>
      <c r="AQ35" s="59"/>
      <c r="AR35" s="57"/>
      <c r="AS35" s="57"/>
      <c r="AT35" s="57"/>
      <c r="AU35" s="57"/>
      <c r="AV35" s="68"/>
      <c r="AW35" s="68"/>
      <c r="AX35" s="68"/>
      <c r="AY35" s="68"/>
      <c r="AZ35" s="68"/>
      <c r="BA35" s="57"/>
      <c r="BB35" s="68"/>
      <c r="BC35" s="57"/>
    </row>
    <row r="36" spans="1:62" s="19" customFormat="1" ht="12" customHeight="1" x14ac:dyDescent="0.2">
      <c r="A36" s="17" t="s">
        <v>36</v>
      </c>
      <c r="B36" s="24">
        <v>153</v>
      </c>
      <c r="C36" s="24">
        <v>178.1</v>
      </c>
      <c r="D36" s="24">
        <v>-25.2</v>
      </c>
      <c r="E36" s="32">
        <v>866.7</v>
      </c>
      <c r="F36" s="24">
        <v>1009.3</v>
      </c>
      <c r="G36" s="24">
        <v>-142.6</v>
      </c>
      <c r="H36" s="33">
        <v>0.17649999999999999</v>
      </c>
      <c r="I36" s="31">
        <v>17.600000000000001</v>
      </c>
      <c r="J36" s="24">
        <v>20.5</v>
      </c>
      <c r="K36" s="24">
        <v>-2.9</v>
      </c>
      <c r="L36" s="18"/>
      <c r="M36" s="54">
        <f t="shared" si="0"/>
        <v>4924.431818181818</v>
      </c>
      <c r="N36" s="54">
        <f t="shared" si="1"/>
        <v>4923.4146341463411</v>
      </c>
      <c r="O36" s="40">
        <f t="shared" si="2"/>
        <v>4923.9232261640791</v>
      </c>
      <c r="P36" s="120">
        <f t="shared" si="6"/>
        <v>3.3097342915341596E-2</v>
      </c>
      <c r="Q36" s="120">
        <f t="shared" si="7"/>
        <v>4.097342915341598E-3</v>
      </c>
      <c r="R36" s="61">
        <f t="shared" si="10"/>
        <v>198.19223606887158</v>
      </c>
      <c r="S36" s="56">
        <f t="shared" si="11"/>
        <v>1.0125845047546436</v>
      </c>
      <c r="T36" s="57">
        <f t="shared" si="3"/>
        <v>24.844178176853614</v>
      </c>
      <c r="U36" s="59">
        <v>3.5583333333333331</v>
      </c>
      <c r="V36" s="58" t="s">
        <v>82</v>
      </c>
      <c r="W36" s="65">
        <v>6</v>
      </c>
      <c r="X36" s="59">
        <f>SUM($E31:$E36)</f>
        <v>4631.5</v>
      </c>
      <c r="Y36" s="60">
        <f>SUM($F31:$F36)</f>
        <v>4923.1000000000004</v>
      </c>
      <c r="Z36" s="59">
        <f>SUM($O31:$O36)</f>
        <v>26287.655603572592</v>
      </c>
      <c r="AA36" s="59">
        <f>Z36/$W36</f>
        <v>4381.275933928765</v>
      </c>
      <c r="AB36" s="59">
        <f>AVERAGE($E31:$E36)</f>
        <v>771.91666666666663</v>
      </c>
      <c r="AC36" s="60">
        <f>AVERAGE($F31:$F36)</f>
        <v>820.51666666666677</v>
      </c>
      <c r="AD36" s="71">
        <f>AB36-AC36</f>
        <v>-48.600000000000136</v>
      </c>
      <c r="AE36" s="59">
        <f>AD36/$O36</f>
        <v>-9.8701782639006256E-3</v>
      </c>
      <c r="AF36" s="80">
        <f>AD36/AA36</f>
        <v>-1.1092659018264501E-2</v>
      </c>
      <c r="AG36" s="59">
        <f>X36/Z36</f>
        <v>0.17618535748659769</v>
      </c>
      <c r="AH36" s="59">
        <f>Y36/Z36</f>
        <v>0.18727801650486217</v>
      </c>
      <c r="AI36" s="75">
        <f>POWER($O36/$O30,1/$W36)</f>
        <v>1.0462299926504672</v>
      </c>
      <c r="AJ36" s="75">
        <f>AVERAGE($U31:$U36)</f>
        <v>4.416666666666667</v>
      </c>
      <c r="AK36" s="59"/>
      <c r="AL36" s="60"/>
      <c r="AM36" s="59"/>
      <c r="AN36" s="59"/>
      <c r="AO36" s="59"/>
      <c r="AP36" s="60"/>
      <c r="AQ36" s="59"/>
      <c r="AR36" s="57"/>
      <c r="AS36" s="57"/>
      <c r="AT36" s="57"/>
      <c r="AU36" s="57"/>
      <c r="AV36" s="68"/>
      <c r="AW36" s="68"/>
      <c r="AX36" s="68"/>
      <c r="AY36" s="68"/>
      <c r="AZ36" s="68"/>
      <c r="BA36" s="57"/>
      <c r="BB36" s="68"/>
      <c r="BC36" s="57"/>
    </row>
    <row r="37" spans="1:62" s="19" customFormat="1" ht="12" customHeight="1" x14ac:dyDescent="0.2">
      <c r="A37" s="17" t="s">
        <v>37</v>
      </c>
      <c r="B37" s="24">
        <v>186.9</v>
      </c>
      <c r="C37" s="24">
        <v>183.6</v>
      </c>
      <c r="D37" s="24">
        <v>3.2</v>
      </c>
      <c r="E37" s="32">
        <v>993.5</v>
      </c>
      <c r="F37" s="24">
        <v>976.3</v>
      </c>
      <c r="G37" s="24">
        <v>17.2</v>
      </c>
      <c r="H37" s="33">
        <v>0.18809999999999999</v>
      </c>
      <c r="I37" s="31">
        <v>19.7</v>
      </c>
      <c r="J37" s="24">
        <v>19.399999999999999</v>
      </c>
      <c r="K37" s="24">
        <v>0.3</v>
      </c>
      <c r="M37" s="54">
        <f t="shared" si="0"/>
        <v>5043.147208121828</v>
      </c>
      <c r="N37" s="54">
        <f t="shared" si="1"/>
        <v>5032.4742268041236</v>
      </c>
      <c r="O37" s="40">
        <f t="shared" si="2"/>
        <v>5037.8107174629758</v>
      </c>
      <c r="P37" s="120">
        <f t="shared" si="6"/>
        <v>2.3129420599764181E-2</v>
      </c>
      <c r="Q37" s="120">
        <f t="shared" si="7"/>
        <v>2.612942059976418E-2</v>
      </c>
      <c r="R37" s="61">
        <f t="shared" si="10"/>
        <v>200.68638720601373</v>
      </c>
      <c r="S37" s="56">
        <f t="shared" si="11"/>
        <v>1.0125845047546436</v>
      </c>
      <c r="T37" s="57">
        <f t="shared" si="3"/>
        <v>25.102902033367283</v>
      </c>
      <c r="U37" s="59">
        <v>3.4916666666666667</v>
      </c>
      <c r="V37" s="58"/>
      <c r="W37" s="65"/>
      <c r="X37" s="59"/>
      <c r="Y37" s="60"/>
      <c r="Z37" s="59"/>
      <c r="AA37" s="59"/>
      <c r="AB37" s="59"/>
      <c r="AC37" s="60"/>
      <c r="AD37" s="71"/>
      <c r="AE37" s="59"/>
      <c r="AF37" s="80"/>
      <c r="AG37" s="59"/>
      <c r="AH37" s="59"/>
      <c r="AI37" s="75"/>
      <c r="AJ37" s="75"/>
      <c r="AK37" s="59">
        <f>SUM($E32:$E37)</f>
        <v>4950.1000000000004</v>
      </c>
      <c r="AL37" s="60">
        <f>SUM($F32:$F37)</f>
        <v>5194.4000000000005</v>
      </c>
      <c r="AM37" s="59">
        <f>SUM($O32:$O37)</f>
        <v>27534.51851385906</v>
      </c>
      <c r="AN37" s="59">
        <f>AM37/$W$36</f>
        <v>4589.0864189765098</v>
      </c>
      <c r="AO37" s="59">
        <f>AVERAGE($E32:$E37)</f>
        <v>825.01666666666677</v>
      </c>
      <c r="AP37" s="60">
        <f>AVERAGE($F32:$F37)</f>
        <v>865.73333333333346</v>
      </c>
      <c r="AQ37" s="59">
        <f>AO37-AP37</f>
        <v>-40.716666666666697</v>
      </c>
      <c r="AR37" s="59">
        <f>AQ37/$O37</f>
        <v>-8.0822144677899829E-3</v>
      </c>
      <c r="AS37" s="80">
        <f>AQ37/AN37</f>
        <v>-8.8724994365540003E-3</v>
      </c>
      <c r="AT37" s="59">
        <f>AK37/AM37</f>
        <v>0.1797779756892588</v>
      </c>
      <c r="AU37" s="59">
        <f>AL37/AM37</f>
        <v>0.18865047512581279</v>
      </c>
      <c r="AV37" s="67">
        <f>POWER($O37/$O33,1/$W$36)</f>
        <v>1.0290547334705755</v>
      </c>
      <c r="AW37" s="87">
        <f>AVERAGE($U32:$U37)</f>
        <v>4.0583333333333336</v>
      </c>
      <c r="AX37" s="87"/>
      <c r="AY37" s="87"/>
      <c r="AZ37" s="87"/>
      <c r="BA37" s="57"/>
      <c r="BB37" s="87"/>
      <c r="BC37" s="57"/>
    </row>
    <row r="38" spans="1:62" s="19" customFormat="1" ht="12" customHeight="1" x14ac:dyDescent="0.2">
      <c r="A38" s="17" t="s">
        <v>38</v>
      </c>
      <c r="B38" s="24">
        <v>192.8</v>
      </c>
      <c r="C38" s="24">
        <v>195.6</v>
      </c>
      <c r="D38" s="24">
        <v>-2.8</v>
      </c>
      <c r="E38" s="32">
        <v>968.4</v>
      </c>
      <c r="F38" s="24">
        <v>982.7</v>
      </c>
      <c r="G38" s="24">
        <v>-14.3</v>
      </c>
      <c r="H38" s="33">
        <v>0.1991</v>
      </c>
      <c r="I38" s="31">
        <v>19</v>
      </c>
      <c r="J38" s="24">
        <v>19.3</v>
      </c>
      <c r="K38" s="24">
        <v>-0.3</v>
      </c>
      <c r="L38" s="18"/>
      <c r="M38" s="54">
        <f t="shared" si="0"/>
        <v>5096.8421052631575</v>
      </c>
      <c r="N38" s="54">
        <f t="shared" si="1"/>
        <v>5091.7098445595857</v>
      </c>
      <c r="O38" s="40">
        <f t="shared" si="2"/>
        <v>5094.275974911372</v>
      </c>
      <c r="P38" s="120">
        <f t="shared" si="6"/>
        <v>1.1208292771434631E-2</v>
      </c>
      <c r="Q38" s="120">
        <f t="shared" si="7"/>
        <v>8.2082927714346304E-3</v>
      </c>
      <c r="R38" s="55">
        <v>203.21192600000001</v>
      </c>
      <c r="S38" s="56">
        <f>POWER(R48/R38,0.1)</f>
        <v>1.0109290655469851</v>
      </c>
      <c r="T38" s="57">
        <f t="shared" si="3"/>
        <v>25.068784471396487</v>
      </c>
      <c r="U38" s="59">
        <v>4.9833333333333334</v>
      </c>
      <c r="V38" s="58"/>
      <c r="W38" s="65"/>
      <c r="X38" s="59"/>
      <c r="Y38" s="60"/>
      <c r="Z38" s="59"/>
      <c r="AA38" s="59"/>
      <c r="AB38" s="59"/>
      <c r="AC38" s="60"/>
      <c r="AD38" s="71"/>
      <c r="AE38" s="59"/>
      <c r="AF38" s="80"/>
      <c r="AG38" s="59"/>
      <c r="AH38" s="59"/>
      <c r="AI38" s="75"/>
      <c r="AJ38" s="75"/>
      <c r="AK38" s="59"/>
      <c r="AL38" s="60"/>
      <c r="AM38" s="59"/>
      <c r="AN38" s="59"/>
      <c r="AO38" s="59"/>
      <c r="AP38" s="60"/>
      <c r="AQ38" s="59"/>
      <c r="AR38" s="57"/>
      <c r="AS38" s="57"/>
      <c r="AT38" s="57"/>
      <c r="AU38" s="57"/>
      <c r="AV38" s="68"/>
      <c r="AW38" s="68"/>
      <c r="AX38" s="59">
        <f>SUM($E33:$E38)</f>
        <v>5214.2</v>
      </c>
      <c r="AY38" s="60">
        <f>SUM($F33:$F38)</f>
        <v>5435.8</v>
      </c>
      <c r="AZ38" s="59">
        <f>SUM($O33:$O38)</f>
        <v>28624.428702529643</v>
      </c>
      <c r="BA38" s="59">
        <f>AZ38/$W$36</f>
        <v>4770.7381170882736</v>
      </c>
      <c r="BB38" s="59">
        <f>AVERAGE($E33:$E38)</f>
        <v>869.0333333333333</v>
      </c>
      <c r="BC38" s="60">
        <f>AVERAGE($F33:$F38)</f>
        <v>905.9666666666667</v>
      </c>
      <c r="BD38" s="59">
        <f>BB38-BC38</f>
        <v>-36.933333333333394</v>
      </c>
      <c r="BE38" s="59">
        <f>BD38/$O38</f>
        <v>-7.2499671229484079E-3</v>
      </c>
      <c r="BF38" s="80">
        <f>BD38/BA38</f>
        <v>-7.7416392237172156E-3</v>
      </c>
      <c r="BG38" s="59">
        <f>AX38/AZ38</f>
        <v>0.18215909404470323</v>
      </c>
      <c r="BH38" s="59">
        <f>AY38/AZ38</f>
        <v>0.18990073326842044</v>
      </c>
      <c r="BI38" s="67">
        <f>POWER($O38/$O34,1/$W$36)</f>
        <v>1.018642978923876</v>
      </c>
      <c r="BJ38" s="87">
        <f>AVERAGE($U33:$U38)</f>
        <v>4.0291666666666668</v>
      </c>
    </row>
    <row r="39" spans="1:62" s="19" customFormat="1" ht="12" customHeight="1" x14ac:dyDescent="0.2">
      <c r="A39" s="17" t="s">
        <v>39</v>
      </c>
      <c r="B39" s="24">
        <v>187.1</v>
      </c>
      <c r="C39" s="24">
        <v>210.2</v>
      </c>
      <c r="D39" s="24">
        <v>-23</v>
      </c>
      <c r="E39" s="32">
        <v>877.4</v>
      </c>
      <c r="F39" s="24">
        <v>985.3</v>
      </c>
      <c r="G39" s="24">
        <v>-108</v>
      </c>
      <c r="H39" s="33">
        <v>0.21329999999999999</v>
      </c>
      <c r="I39" s="31">
        <v>17.3</v>
      </c>
      <c r="J39" s="24">
        <v>19.5</v>
      </c>
      <c r="K39" s="24">
        <v>-2.1</v>
      </c>
      <c r="L39" s="18"/>
      <c r="M39" s="54">
        <f t="shared" si="0"/>
        <v>5071.6763005780349</v>
      </c>
      <c r="N39" s="54">
        <f t="shared" si="1"/>
        <v>5052.8205128205127</v>
      </c>
      <c r="O39" s="40">
        <f t="shared" si="2"/>
        <v>5062.2484066992738</v>
      </c>
      <c r="P39" s="120">
        <f t="shared" si="6"/>
        <v>-6.2869715676633388E-3</v>
      </c>
      <c r="Q39" s="120">
        <f t="shared" si="7"/>
        <v>-2.728697156766334E-2</v>
      </c>
      <c r="R39" s="61">
        <f t="shared" ref="R39:R47" si="12">R38*S$38</f>
        <v>205.43284245918309</v>
      </c>
      <c r="S39" s="56">
        <f t="shared" ref="S39:S47" si="13">$S$38</f>
        <v>1.0109290655469851</v>
      </c>
      <c r="T39" s="57">
        <f t="shared" si="3"/>
        <v>24.641865176475267</v>
      </c>
      <c r="U39" s="59">
        <v>5.95</v>
      </c>
      <c r="V39" s="58"/>
      <c r="W39" s="65"/>
      <c r="X39" s="59"/>
      <c r="Y39" s="60"/>
      <c r="Z39" s="59"/>
      <c r="AA39" s="59"/>
      <c r="AB39" s="59"/>
      <c r="AC39" s="60"/>
      <c r="AD39" s="71"/>
      <c r="AE39" s="59"/>
      <c r="AF39" s="80"/>
      <c r="AG39" s="59"/>
      <c r="AH39" s="59"/>
      <c r="AI39" s="75"/>
      <c r="AJ39" s="75"/>
      <c r="AK39" s="59"/>
      <c r="AL39" s="60"/>
      <c r="AM39" s="59"/>
      <c r="AN39" s="59"/>
      <c r="AO39" s="59"/>
      <c r="AP39" s="60"/>
      <c r="AQ39" s="59"/>
      <c r="AR39" s="57"/>
      <c r="AS39" s="57"/>
      <c r="AT39" s="57"/>
      <c r="AU39" s="57"/>
      <c r="AV39" s="68"/>
      <c r="AW39" s="68"/>
      <c r="AX39" s="68"/>
      <c r="AY39" s="68"/>
      <c r="AZ39" s="68"/>
      <c r="BA39" s="57"/>
      <c r="BB39" s="68"/>
      <c r="BC39" s="57"/>
    </row>
    <row r="40" spans="1:62" s="19" customFormat="1" ht="12" customHeight="1" x14ac:dyDescent="0.2">
      <c r="A40" s="17" t="s">
        <v>40</v>
      </c>
      <c r="B40" s="24">
        <v>207.3</v>
      </c>
      <c r="C40" s="24">
        <v>230.7</v>
      </c>
      <c r="D40" s="24">
        <v>-23.4</v>
      </c>
      <c r="E40" s="32">
        <v>908.1</v>
      </c>
      <c r="F40" s="24">
        <v>1010.4</v>
      </c>
      <c r="G40" s="24">
        <v>-102.4</v>
      </c>
      <c r="H40" s="33">
        <v>0.2283</v>
      </c>
      <c r="I40" s="31">
        <v>17.600000000000001</v>
      </c>
      <c r="J40" s="24">
        <v>19.600000000000001</v>
      </c>
      <c r="K40" s="24">
        <v>-2</v>
      </c>
      <c r="L40" s="18"/>
      <c r="M40" s="54">
        <f t="shared" ref="M40:M71" si="14">E40*100/I40</f>
        <v>5159.6590909090901</v>
      </c>
      <c r="N40" s="54">
        <f t="shared" ref="N40:N71" si="15">F40*100/J40</f>
        <v>5155.1020408163258</v>
      </c>
      <c r="O40" s="40">
        <f t="shared" ref="O40:O71" si="16">AVERAGE(M40:N40)</f>
        <v>5157.380565862708</v>
      </c>
      <c r="P40" s="120">
        <f t="shared" si="6"/>
        <v>1.8792471550297344E-2</v>
      </c>
      <c r="Q40" s="120">
        <f t="shared" si="7"/>
        <v>-1.2075284497026564E-3</v>
      </c>
      <c r="R40" s="61">
        <f t="shared" si="12"/>
        <v>207.67803145992298</v>
      </c>
      <c r="S40" s="56">
        <f t="shared" si="13"/>
        <v>1.0109290655469851</v>
      </c>
      <c r="T40" s="57">
        <f t="shared" ref="T40:T71" si="17">O40/(R40)</f>
        <v>24.833539347458434</v>
      </c>
      <c r="U40" s="59">
        <v>5.6000000000000005</v>
      </c>
      <c r="V40" s="58"/>
      <c r="W40" s="65"/>
      <c r="X40" s="59"/>
      <c r="Y40" s="60"/>
      <c r="Z40" s="59"/>
      <c r="AA40" s="59"/>
      <c r="AB40" s="59"/>
      <c r="AC40" s="60"/>
      <c r="AD40" s="71"/>
      <c r="AE40" s="59"/>
      <c r="AF40" s="80"/>
      <c r="AG40" s="59"/>
      <c r="AH40" s="59"/>
      <c r="AI40" s="75"/>
      <c r="AJ40" s="75"/>
      <c r="AK40" s="59"/>
      <c r="AL40" s="60"/>
      <c r="AM40" s="59"/>
      <c r="AN40" s="59"/>
      <c r="AO40" s="59"/>
      <c r="AP40" s="60"/>
      <c r="AQ40" s="59"/>
      <c r="AR40" s="57"/>
      <c r="AS40" s="57"/>
      <c r="AT40" s="57"/>
      <c r="AU40" s="57"/>
      <c r="AV40" s="68"/>
      <c r="AW40" s="68"/>
      <c r="AX40" s="68"/>
      <c r="AY40" s="68"/>
      <c r="AZ40" s="68"/>
      <c r="BA40" s="57"/>
      <c r="BB40" s="68"/>
      <c r="BC40" s="57"/>
    </row>
    <row r="41" spans="1:62" s="19" customFormat="1" ht="12" customHeight="1" x14ac:dyDescent="0.2">
      <c r="A41" s="17" t="s">
        <v>41</v>
      </c>
      <c r="B41" s="24">
        <v>230.8</v>
      </c>
      <c r="C41" s="24">
        <v>245.7</v>
      </c>
      <c r="D41" s="24">
        <v>-14.9</v>
      </c>
      <c r="E41" s="32">
        <v>956.9</v>
      </c>
      <c r="F41" s="24">
        <v>1018.7</v>
      </c>
      <c r="G41" s="24">
        <v>-61.8</v>
      </c>
      <c r="H41" s="33">
        <v>0.2412</v>
      </c>
      <c r="I41" s="31">
        <v>17.600000000000001</v>
      </c>
      <c r="J41" s="24">
        <v>18.7</v>
      </c>
      <c r="K41" s="24">
        <v>-1.1000000000000001</v>
      </c>
      <c r="L41" s="18"/>
      <c r="M41" s="54">
        <f t="shared" si="14"/>
        <v>5436.931818181818</v>
      </c>
      <c r="N41" s="54">
        <f t="shared" si="15"/>
        <v>5447.5935828877009</v>
      </c>
      <c r="O41" s="40">
        <f t="shared" si="16"/>
        <v>5442.2627005347595</v>
      </c>
      <c r="P41" s="120">
        <f t="shared" si="6"/>
        <v>5.5237757042347999E-2</v>
      </c>
      <c r="Q41" s="120">
        <f t="shared" si="7"/>
        <v>4.4237757042347996E-2</v>
      </c>
      <c r="R41" s="61">
        <f t="shared" si="12"/>
        <v>209.94775827841733</v>
      </c>
      <c r="S41" s="56">
        <f t="shared" si="13"/>
        <v>1.0109290655469851</v>
      </c>
      <c r="T41" s="57">
        <f t="shared" si="17"/>
        <v>25.921985284156403</v>
      </c>
      <c r="U41" s="59">
        <v>4.8583333333333325</v>
      </c>
      <c r="V41" s="58"/>
      <c r="W41" s="65"/>
      <c r="X41" s="59"/>
      <c r="Y41" s="60"/>
      <c r="Z41" s="59"/>
      <c r="AA41" s="59"/>
      <c r="AB41" s="59"/>
      <c r="AC41" s="60"/>
      <c r="AD41" s="71"/>
      <c r="AE41" s="59"/>
      <c r="AF41" s="80"/>
      <c r="AG41" s="59"/>
      <c r="AH41" s="59"/>
      <c r="AI41" s="75"/>
      <c r="AJ41" s="75"/>
      <c r="AK41" s="59"/>
      <c r="AL41" s="60"/>
      <c r="AM41" s="59"/>
      <c r="AN41" s="59"/>
      <c r="AO41" s="59"/>
      <c r="AP41" s="60"/>
      <c r="AQ41" s="59"/>
      <c r="AR41" s="57"/>
      <c r="AS41" s="57"/>
      <c r="AT41" s="57"/>
      <c r="AU41" s="57"/>
      <c r="AV41" s="68"/>
      <c r="AW41" s="68"/>
      <c r="AX41" s="68"/>
      <c r="AY41" s="68"/>
      <c r="AZ41" s="68"/>
      <c r="BA41" s="57"/>
      <c r="BB41" s="68"/>
      <c r="BC41" s="57"/>
    </row>
    <row r="42" spans="1:62" s="19" customFormat="1" ht="12" customHeight="1" x14ac:dyDescent="0.2">
      <c r="A42" s="17" t="s">
        <v>42</v>
      </c>
      <c r="B42" s="24">
        <v>263.2</v>
      </c>
      <c r="C42" s="24">
        <v>269.39999999999998</v>
      </c>
      <c r="D42" s="24">
        <v>-6.1</v>
      </c>
      <c r="E42" s="32">
        <v>1004.3</v>
      </c>
      <c r="F42" s="24">
        <v>1027.7</v>
      </c>
      <c r="G42" s="24">
        <v>-23.4</v>
      </c>
      <c r="H42" s="33">
        <v>0.2621</v>
      </c>
      <c r="I42" s="31">
        <v>18.3</v>
      </c>
      <c r="J42" s="24">
        <v>18.7</v>
      </c>
      <c r="K42" s="24">
        <v>-0.4</v>
      </c>
      <c r="L42" s="18"/>
      <c r="M42" s="54">
        <f t="shared" si="14"/>
        <v>5487.9781420765021</v>
      </c>
      <c r="N42" s="54">
        <f t="shared" si="15"/>
        <v>5495.7219251336901</v>
      </c>
      <c r="O42" s="40">
        <f t="shared" si="16"/>
        <v>5491.8500336050965</v>
      </c>
      <c r="P42" s="120">
        <f t="shared" si="6"/>
        <v>9.1115287517202371E-3</v>
      </c>
      <c r="Q42" s="120">
        <f t="shared" si="7"/>
        <v>5.111528751720237E-3</v>
      </c>
      <c r="R42" s="61">
        <f t="shared" si="12"/>
        <v>212.24229109008473</v>
      </c>
      <c r="S42" s="56">
        <f t="shared" si="13"/>
        <v>1.0109290655469851</v>
      </c>
      <c r="T42" s="57">
        <f t="shared" si="17"/>
        <v>25.875380469173884</v>
      </c>
      <c r="U42" s="59">
        <v>5.6416666666666666</v>
      </c>
      <c r="V42" s="58" t="s">
        <v>83</v>
      </c>
      <c r="W42" s="65">
        <v>6</v>
      </c>
      <c r="X42" s="59">
        <f>SUM($E37:$E42)</f>
        <v>5708.6</v>
      </c>
      <c r="Y42" s="60">
        <f>SUM($F37:$F42)</f>
        <v>6001.1</v>
      </c>
      <c r="Z42" s="59">
        <f>SUM($O37:$O42)</f>
        <v>31285.828399076188</v>
      </c>
      <c r="AA42" s="59">
        <f>Z42/$W42</f>
        <v>5214.304733179365</v>
      </c>
      <c r="AB42" s="59">
        <f>AVERAGE($E37:$E42)</f>
        <v>951.43333333333339</v>
      </c>
      <c r="AC42" s="60">
        <f>AVERAGE($F37:$F42)</f>
        <v>1000.1833333333334</v>
      </c>
      <c r="AD42" s="71">
        <f>AB42-AC42</f>
        <v>-48.75</v>
      </c>
      <c r="AE42" s="59">
        <f>AD42/$O42</f>
        <v>-8.8767900983629574E-3</v>
      </c>
      <c r="AF42" s="80">
        <f>AD42/AA42</f>
        <v>-9.3492809673736167E-3</v>
      </c>
      <c r="AG42" s="59">
        <f>X42/Z42</f>
        <v>0.1824660011293984</v>
      </c>
      <c r="AH42" s="59">
        <f>Y42/Z42</f>
        <v>0.19181528209677201</v>
      </c>
      <c r="AI42" s="75">
        <f>POWER($O42/$O36,1/$W42)</f>
        <v>1.0183597663894077</v>
      </c>
      <c r="AJ42" s="75">
        <f>AVERAGE($U37:$U42)</f>
        <v>5.0874999999999995</v>
      </c>
      <c r="AK42" s="59"/>
      <c r="AL42" s="60"/>
      <c r="AM42" s="59"/>
      <c r="AN42" s="59"/>
      <c r="AO42" s="59"/>
      <c r="AP42" s="60"/>
      <c r="AQ42" s="59"/>
      <c r="AR42" s="57"/>
      <c r="AS42" s="57"/>
      <c r="AT42" s="57"/>
      <c r="AU42" s="57"/>
      <c r="AV42" s="68"/>
      <c r="AW42" s="68"/>
      <c r="AX42" s="68"/>
      <c r="AY42" s="68"/>
      <c r="AZ42" s="68"/>
      <c r="BA42" s="57"/>
      <c r="BB42" s="68"/>
      <c r="BC42" s="57"/>
    </row>
    <row r="43" spans="1:62" s="19" customFormat="1" ht="12" customHeight="1" x14ac:dyDescent="0.2">
      <c r="A43" s="17" t="s">
        <v>43</v>
      </c>
      <c r="B43" s="24">
        <v>279.10000000000002</v>
      </c>
      <c r="C43" s="24">
        <v>332.3</v>
      </c>
      <c r="D43" s="24">
        <v>-53.2</v>
      </c>
      <c r="E43" s="32">
        <v>966</v>
      </c>
      <c r="F43" s="24">
        <v>1150.3</v>
      </c>
      <c r="G43" s="24">
        <v>-184.3</v>
      </c>
      <c r="H43" s="33">
        <v>0.28889999999999999</v>
      </c>
      <c r="I43" s="31">
        <v>17.899999999999999</v>
      </c>
      <c r="J43" s="24">
        <v>21.3</v>
      </c>
      <c r="K43" s="24">
        <v>-3.4</v>
      </c>
      <c r="M43" s="54">
        <f t="shared" si="14"/>
        <v>5396.648044692738</v>
      </c>
      <c r="N43" s="54">
        <f t="shared" si="15"/>
        <v>5400.4694835680748</v>
      </c>
      <c r="O43" s="40">
        <f t="shared" si="16"/>
        <v>5398.5587641304064</v>
      </c>
      <c r="P43" s="120">
        <f t="shared" si="6"/>
        <v>-1.6987220864341328E-2</v>
      </c>
      <c r="Q43" s="120">
        <f t="shared" si="7"/>
        <v>-5.0987220864341334E-2</v>
      </c>
      <c r="R43" s="61">
        <f t="shared" si="12"/>
        <v>214.56190100125056</v>
      </c>
      <c r="S43" s="56">
        <f t="shared" si="13"/>
        <v>1.0109290655469851</v>
      </c>
      <c r="T43" s="57">
        <f t="shared" si="17"/>
        <v>25.160845140437775</v>
      </c>
      <c r="U43" s="59">
        <v>8.4749999999999996</v>
      </c>
      <c r="V43" s="58"/>
      <c r="W43" s="65"/>
      <c r="X43" s="59"/>
      <c r="Y43" s="60"/>
      <c r="Z43" s="59"/>
      <c r="AA43" s="59"/>
      <c r="AB43" s="59"/>
      <c r="AC43" s="60"/>
      <c r="AD43" s="71"/>
      <c r="AE43" s="59"/>
      <c r="AF43" s="80"/>
      <c r="AG43" s="59"/>
      <c r="AH43" s="59"/>
      <c r="AI43" s="75"/>
      <c r="AJ43" s="75"/>
      <c r="AK43" s="59">
        <f>SUM($E38:$E43)</f>
        <v>5681.1</v>
      </c>
      <c r="AL43" s="60">
        <f>SUM($F38:$F43)</f>
        <v>6175.1</v>
      </c>
      <c r="AM43" s="59">
        <f>SUM($O38:$O43)</f>
        <v>31646.576445743616</v>
      </c>
      <c r="AN43" s="59">
        <f>AM43/$W$42</f>
        <v>5274.4294076239357</v>
      </c>
      <c r="AO43" s="59">
        <f>AVERAGE($E38:$E43)</f>
        <v>946.85</v>
      </c>
      <c r="AP43" s="60">
        <f>AVERAGE($F38:$F43)</f>
        <v>1029.1833333333334</v>
      </c>
      <c r="AQ43" s="59">
        <f>AO43-AP43</f>
        <v>-82.333333333333371</v>
      </c>
      <c r="AR43" s="59">
        <f>AQ43/$O43</f>
        <v>-1.5250983999725996E-2</v>
      </c>
      <c r="AS43" s="80">
        <f>AQ43/AN43</f>
        <v>-1.5609903360224041E-2</v>
      </c>
      <c r="AT43" s="59">
        <f>AK43/AM43</f>
        <v>0.17951704854204201</v>
      </c>
      <c r="AU43" s="59">
        <f>AL43/AM43</f>
        <v>0.19512695190226606</v>
      </c>
      <c r="AV43" s="67">
        <f>POWER($O43/$O39,1/$W$42)</f>
        <v>1.0107778821638465</v>
      </c>
      <c r="AW43" s="87">
        <f>AVERAGE($U38:$U43)</f>
        <v>5.9180555555555552</v>
      </c>
      <c r="AX43" s="87"/>
      <c r="AY43" s="87"/>
      <c r="AZ43" s="87"/>
      <c r="BA43" s="57"/>
      <c r="BB43" s="87"/>
      <c r="BC43" s="57"/>
    </row>
    <row r="44" spans="1:62" s="19" customFormat="1" ht="12" customHeight="1" x14ac:dyDescent="0.2">
      <c r="A44" s="17" t="s">
        <v>44</v>
      </c>
      <c r="B44" s="24">
        <v>298.10000000000002</v>
      </c>
      <c r="C44" s="24">
        <v>371.8</v>
      </c>
      <c r="D44" s="24">
        <v>-73.7</v>
      </c>
      <c r="E44" s="32">
        <v>956.2</v>
      </c>
      <c r="F44" s="24">
        <v>1192.8</v>
      </c>
      <c r="G44" s="24">
        <v>-236.5</v>
      </c>
      <c r="H44" s="33">
        <v>0.31169999999999998</v>
      </c>
      <c r="I44" s="31">
        <v>17.100000000000001</v>
      </c>
      <c r="J44" s="24">
        <v>21.4</v>
      </c>
      <c r="K44" s="24">
        <v>-4.2</v>
      </c>
      <c r="L44" s="18"/>
      <c r="M44" s="54">
        <f t="shared" si="14"/>
        <v>5591.8128654970751</v>
      </c>
      <c r="N44" s="54">
        <f t="shared" si="15"/>
        <v>5573.8317757009354</v>
      </c>
      <c r="O44" s="40">
        <f t="shared" si="16"/>
        <v>5582.8223205990053</v>
      </c>
      <c r="P44" s="120">
        <f t="shared" si="6"/>
        <v>3.4131990503261621E-2</v>
      </c>
      <c r="Q44" s="120">
        <f t="shared" si="7"/>
        <v>-7.8680094967383818E-3</v>
      </c>
      <c r="R44" s="61">
        <f t="shared" si="12"/>
        <v>216.90686208117896</v>
      </c>
      <c r="S44" s="56">
        <f t="shared" si="13"/>
        <v>1.0109290655469851</v>
      </c>
      <c r="T44" s="57">
        <f t="shared" si="17"/>
        <v>25.738338875187793</v>
      </c>
      <c r="U44" s="59">
        <v>7.6999999999999993</v>
      </c>
      <c r="V44" s="58" t="s">
        <v>83</v>
      </c>
      <c r="W44" s="65">
        <v>2</v>
      </c>
      <c r="X44" s="59">
        <f>SUM($E43:$E44)</f>
        <v>1922.2</v>
      </c>
      <c r="Y44" s="60">
        <f>SUM($F43:$F44)</f>
        <v>2343.1</v>
      </c>
      <c r="Z44" s="59">
        <f>SUM($O43:$O44)</f>
        <v>10981.381084729412</v>
      </c>
      <c r="AA44" s="59">
        <f>Z44/$W44</f>
        <v>5490.6905423647058</v>
      </c>
      <c r="AB44" s="59">
        <f>AVERAGE($E43:$E44)</f>
        <v>961.1</v>
      </c>
      <c r="AC44" s="60">
        <f>AVERAGE($F43:$F44)</f>
        <v>1171.55</v>
      </c>
      <c r="AD44" s="71">
        <f>AB44-AC44</f>
        <v>-210.44999999999993</v>
      </c>
      <c r="AE44" s="59">
        <f>AD44/$O44</f>
        <v>-3.769598742619841E-2</v>
      </c>
      <c r="AF44" s="80">
        <f>AD44/AA44</f>
        <v>-3.8328512302090924E-2</v>
      </c>
      <c r="AG44" s="59">
        <f>X44/Z44</f>
        <v>0.17504173520332431</v>
      </c>
      <c r="AH44" s="59">
        <f>Y44/Z44</f>
        <v>0.21337024750541525</v>
      </c>
      <c r="AI44" s="75">
        <f>POWER($O44/$O42,1/$W44)</f>
        <v>1.0082484624226817</v>
      </c>
      <c r="AJ44" s="75">
        <f>AVERAGE($U43:$U44)</f>
        <v>8.0874999999999986</v>
      </c>
      <c r="AK44" s="59"/>
      <c r="AL44" s="60"/>
      <c r="AM44" s="59"/>
      <c r="AN44" s="59"/>
      <c r="AO44" s="59"/>
      <c r="AP44" s="60"/>
      <c r="AQ44" s="59"/>
      <c r="AR44" s="57"/>
      <c r="AS44" s="57"/>
      <c r="AT44" s="57"/>
      <c r="AU44" s="57"/>
      <c r="AV44" s="68"/>
      <c r="AW44" s="68"/>
      <c r="AX44" s="59">
        <f>SUM($E39:$E44)</f>
        <v>5668.9</v>
      </c>
      <c r="AY44" s="60">
        <f>SUM($F39:$F44)</f>
        <v>6385.2</v>
      </c>
      <c r="AZ44" s="59">
        <f>SUM($O39:$O44)</f>
        <v>32135.122791431255</v>
      </c>
      <c r="BA44" s="59">
        <f>AZ44/$W$42</f>
        <v>5355.8537985718758</v>
      </c>
      <c r="BB44" s="59">
        <f>AVERAGE($E39:$E44)</f>
        <v>944.81666666666661</v>
      </c>
      <c r="BC44" s="60">
        <f>AVERAGE($F39:$F44)</f>
        <v>1064.2</v>
      </c>
      <c r="BD44" s="59">
        <f>BB44-BC44</f>
        <v>-119.38333333333344</v>
      </c>
      <c r="BE44" s="59">
        <f>BD44/$O44</f>
        <v>-2.1384046720033224E-2</v>
      </c>
      <c r="BF44" s="80">
        <f>BD44/BA44</f>
        <v>-2.2290252464540142E-2</v>
      </c>
      <c r="BG44" s="59">
        <f>AX44/AZ44</f>
        <v>0.17640822587774885</v>
      </c>
      <c r="BH44" s="59">
        <f>AY44/AZ44</f>
        <v>0.19869847834228896</v>
      </c>
      <c r="BI44" s="67">
        <f>POWER($O44/$O40,1/$W$42)</f>
        <v>1.0132985887422432</v>
      </c>
      <c r="BJ44" s="87">
        <f>AVERAGE($U39:$U44)</f>
        <v>6.3708333333333327</v>
      </c>
    </row>
    <row r="45" spans="1:62" s="19" customFormat="1" ht="12" customHeight="1" x14ac:dyDescent="0.2">
      <c r="A45" s="17" t="s">
        <v>45</v>
      </c>
      <c r="B45" s="24">
        <v>355.6</v>
      </c>
      <c r="C45" s="24">
        <v>409.2</v>
      </c>
      <c r="D45" s="24">
        <v>-53.7</v>
      </c>
      <c r="E45" s="32">
        <v>1054.8</v>
      </c>
      <c r="F45" s="24">
        <v>1213.9000000000001</v>
      </c>
      <c r="G45" s="24">
        <v>-159.19999999999999</v>
      </c>
      <c r="H45" s="33">
        <v>0.33710000000000001</v>
      </c>
      <c r="I45" s="31">
        <v>18</v>
      </c>
      <c r="J45" s="24">
        <v>20.7</v>
      </c>
      <c r="K45" s="24">
        <v>-2.7</v>
      </c>
      <c r="L45" s="18"/>
      <c r="M45" s="54">
        <f t="shared" si="14"/>
        <v>5860</v>
      </c>
      <c r="N45" s="54">
        <f t="shared" si="15"/>
        <v>5864.2512077294696</v>
      </c>
      <c r="O45" s="40">
        <f t="shared" si="16"/>
        <v>5862.1256038647352</v>
      </c>
      <c r="P45" s="120">
        <f t="shared" si="6"/>
        <v>5.0029047536616272E-2</v>
      </c>
      <c r="Q45" s="120">
        <f t="shared" si="7"/>
        <v>2.3029047536616269E-2</v>
      </c>
      <c r="R45" s="61">
        <f t="shared" si="12"/>
        <v>219.27745139445503</v>
      </c>
      <c r="S45" s="56">
        <f t="shared" si="13"/>
        <v>1.0109290655469851</v>
      </c>
      <c r="T45" s="57">
        <f t="shared" si="17"/>
        <v>26.733827699043449</v>
      </c>
      <c r="U45" s="59">
        <v>7.0500000000000007</v>
      </c>
      <c r="V45" s="58"/>
      <c r="W45" s="65"/>
      <c r="X45" s="59"/>
      <c r="Y45" s="60"/>
      <c r="Z45" s="59"/>
      <c r="AA45" s="59"/>
      <c r="AB45" s="59"/>
      <c r="AC45" s="60"/>
      <c r="AD45" s="71"/>
      <c r="AE45" s="59"/>
      <c r="AF45" s="80"/>
      <c r="AG45" s="59"/>
      <c r="AH45" s="59"/>
      <c r="AI45" s="75"/>
      <c r="AJ45" s="75"/>
      <c r="AK45" s="59">
        <f>SUM($E44:$E45)</f>
        <v>2011</v>
      </c>
      <c r="AL45" s="60">
        <f>SUM($F44:$F45)</f>
        <v>2406.6999999999998</v>
      </c>
      <c r="AM45" s="59">
        <f>SUM($O44:$O45)</f>
        <v>11444.94792446374</v>
      </c>
      <c r="AN45" s="59">
        <f>AM45/$W$44</f>
        <v>5722.4739622318702</v>
      </c>
      <c r="AO45" s="59">
        <f>AVERAGE($E44:$E45)</f>
        <v>1005.5</v>
      </c>
      <c r="AP45" s="60">
        <f>AVERAGE($F44:$F45)</f>
        <v>1203.3499999999999</v>
      </c>
      <c r="AQ45" s="59">
        <f>AO45-AP45</f>
        <v>-197.84999999999991</v>
      </c>
      <c r="AR45" s="59">
        <f>AQ45/$O45</f>
        <v>-3.3750556260610132E-2</v>
      </c>
      <c r="AS45" s="80">
        <f>AQ45/AN45</f>
        <v>-3.4574207118425189E-2</v>
      </c>
      <c r="AT45" s="59">
        <f>AK45/AM45</f>
        <v>0.17571071649015182</v>
      </c>
      <c r="AU45" s="59">
        <f>AL45/AM45</f>
        <v>0.21028492360857703</v>
      </c>
      <c r="AV45" s="67">
        <f>POWER($O45/$O41,1/$W$44)</f>
        <v>1.0378576934046488</v>
      </c>
      <c r="AW45" s="87">
        <f>AVERAGE($U44:$U45)</f>
        <v>7.375</v>
      </c>
      <c r="AX45" s="87"/>
      <c r="AY45" s="87"/>
      <c r="AZ45" s="87"/>
      <c r="BA45" s="57"/>
      <c r="BB45" s="87"/>
      <c r="BC45" s="57"/>
    </row>
    <row r="46" spans="1:62" s="19" customFormat="1" ht="12" customHeight="1" x14ac:dyDescent="0.2">
      <c r="A46" s="17" t="s">
        <v>46</v>
      </c>
      <c r="B46" s="24">
        <v>399.6</v>
      </c>
      <c r="C46" s="24">
        <v>458.7</v>
      </c>
      <c r="D46" s="24">
        <v>-59.2</v>
      </c>
      <c r="E46" s="32">
        <v>1113.5999999999999</v>
      </c>
      <c r="F46" s="24">
        <v>1278.5999999999999</v>
      </c>
      <c r="G46" s="24">
        <v>-165</v>
      </c>
      <c r="H46" s="33">
        <v>0.35880000000000001</v>
      </c>
      <c r="I46" s="31">
        <v>18</v>
      </c>
      <c r="J46" s="24">
        <v>20.7</v>
      </c>
      <c r="K46" s="24">
        <v>-2.7</v>
      </c>
      <c r="L46" s="18"/>
      <c r="M46" s="54">
        <f t="shared" si="14"/>
        <v>6186.6666666666661</v>
      </c>
      <c r="N46" s="54">
        <f t="shared" si="15"/>
        <v>6176.811594202898</v>
      </c>
      <c r="O46" s="40">
        <f t="shared" si="16"/>
        <v>6181.7391304347821</v>
      </c>
      <c r="P46" s="120">
        <f t="shared" si="6"/>
        <v>5.4521780693224067E-2</v>
      </c>
      <c r="Q46" s="120">
        <f t="shared" si="7"/>
        <v>2.7521780693224064E-2</v>
      </c>
      <c r="R46" s="61">
        <f t="shared" si="12"/>
        <v>221.67394903372087</v>
      </c>
      <c r="S46" s="56">
        <f t="shared" si="13"/>
        <v>1.0109290655469851</v>
      </c>
      <c r="T46" s="57">
        <f t="shared" si="17"/>
        <v>27.8866287959458</v>
      </c>
      <c r="U46" s="59">
        <v>6.0666666666666664</v>
      </c>
      <c r="V46" s="58"/>
      <c r="W46" s="65"/>
      <c r="X46" s="59"/>
      <c r="Y46" s="60"/>
      <c r="Z46" s="59"/>
      <c r="AA46" s="59"/>
      <c r="AB46" s="59"/>
      <c r="AC46" s="60"/>
      <c r="AD46" s="71"/>
      <c r="AE46" s="59"/>
      <c r="AF46" s="80"/>
      <c r="AG46" s="59"/>
      <c r="AH46" s="59"/>
      <c r="AI46" s="75"/>
      <c r="AJ46" s="75"/>
      <c r="AK46" s="59"/>
      <c r="AL46" s="60"/>
      <c r="AM46" s="59"/>
      <c r="AN46" s="59"/>
      <c r="AO46" s="59"/>
      <c r="AP46" s="60"/>
      <c r="AQ46" s="59"/>
      <c r="AR46" s="57"/>
      <c r="AS46" s="57"/>
      <c r="AT46" s="57"/>
      <c r="AU46" s="57"/>
      <c r="AV46" s="68"/>
      <c r="AW46" s="68"/>
      <c r="AX46" s="59">
        <f>SUM($E45:$E46)</f>
        <v>2168.3999999999996</v>
      </c>
      <c r="AY46" s="60">
        <f>SUM($F45:$F46)</f>
        <v>2492.5</v>
      </c>
      <c r="AZ46" s="59">
        <f>SUM($O45:$O46)</f>
        <v>12043.864734299517</v>
      </c>
      <c r="BA46" s="59">
        <f>AZ46/$W$44</f>
        <v>6021.9323671497586</v>
      </c>
      <c r="BB46" s="59">
        <f>AVERAGE($E45:$E46)</f>
        <v>1084.1999999999998</v>
      </c>
      <c r="BC46" s="60">
        <f>AVERAGE($F45:$F46)</f>
        <v>1246.25</v>
      </c>
      <c r="BD46" s="59">
        <f>BB46-BC46</f>
        <v>-162.05000000000018</v>
      </c>
      <c r="BE46" s="59">
        <f>BD46/$O46</f>
        <v>-2.621430580953724E-2</v>
      </c>
      <c r="BF46" s="80">
        <f>BD46/BA46</f>
        <v>-2.6909966788069405E-2</v>
      </c>
      <c r="BG46" s="59">
        <f>AX46/AZ46</f>
        <v>0.18004187591252582</v>
      </c>
      <c r="BH46" s="59">
        <f>AY46/AZ46</f>
        <v>0.20695184270059525</v>
      </c>
      <c r="BI46" s="67">
        <f>POWER($O46/$O42,1/$W$44)</f>
        <v>1.0609526508075251</v>
      </c>
      <c r="BJ46" s="87">
        <f>AVERAGE($U45:$U46)</f>
        <v>6.5583333333333336</v>
      </c>
    </row>
    <row r="47" spans="1:62" s="19" customFormat="1" ht="12" customHeight="1" x14ac:dyDescent="0.2">
      <c r="A47" s="37" t="s">
        <v>47</v>
      </c>
      <c r="B47" s="24">
        <v>463.3</v>
      </c>
      <c r="C47" s="24">
        <v>504</v>
      </c>
      <c r="D47" s="24">
        <v>-40.700000000000003</v>
      </c>
      <c r="E47" s="32">
        <v>1187.3</v>
      </c>
      <c r="F47" s="24">
        <v>1291.7</v>
      </c>
      <c r="G47" s="24">
        <v>-104.4</v>
      </c>
      <c r="H47" s="33">
        <v>0.39019999999999999</v>
      </c>
      <c r="I47" s="31">
        <v>18.5</v>
      </c>
      <c r="J47" s="24">
        <v>20.100000000000001</v>
      </c>
      <c r="K47" s="24">
        <v>-1.6</v>
      </c>
      <c r="L47" s="18"/>
      <c r="M47" s="54">
        <f t="shared" si="14"/>
        <v>6417.8378378378375</v>
      </c>
      <c r="N47" s="54">
        <f t="shared" si="15"/>
        <v>6426.3681592039793</v>
      </c>
      <c r="O47" s="40">
        <f t="shared" si="16"/>
        <v>6422.1029985209079</v>
      </c>
      <c r="P47" s="120">
        <f t="shared" si="6"/>
        <v>3.8882887649324065E-2</v>
      </c>
      <c r="Q47" s="120">
        <f t="shared" si="7"/>
        <v>2.2882887649324064E-2</v>
      </c>
      <c r="R47" s="61">
        <f t="shared" si="12"/>
        <v>224.09663815276946</v>
      </c>
      <c r="S47" s="56">
        <f t="shared" si="13"/>
        <v>1.0109290655469851</v>
      </c>
      <c r="T47" s="57">
        <f t="shared" si="17"/>
        <v>28.657739140838341</v>
      </c>
      <c r="U47" s="59">
        <v>5.8500000000000005</v>
      </c>
      <c r="V47" s="58"/>
      <c r="W47" s="65"/>
      <c r="X47" s="59"/>
      <c r="Y47" s="60"/>
      <c r="Z47" s="59"/>
      <c r="AA47" s="59"/>
      <c r="AB47" s="59"/>
      <c r="AC47" s="60"/>
      <c r="AD47" s="71"/>
      <c r="AE47" s="59"/>
      <c r="AF47" s="80"/>
      <c r="AG47" s="59"/>
      <c r="AH47" s="59"/>
      <c r="AI47" s="75"/>
      <c r="AJ47" s="75"/>
      <c r="AK47" s="59"/>
      <c r="AL47" s="60"/>
      <c r="AM47" s="59"/>
      <c r="AN47" s="59"/>
      <c r="AO47" s="59"/>
      <c r="AP47" s="60"/>
      <c r="AQ47" s="59"/>
      <c r="AR47" s="57"/>
      <c r="AS47" s="57"/>
      <c r="AT47" s="57"/>
      <c r="AU47" s="57"/>
      <c r="AV47" s="68"/>
      <c r="AW47" s="68"/>
      <c r="AX47" s="68"/>
      <c r="AY47" s="68"/>
      <c r="AZ47" s="68"/>
      <c r="BA47" s="57"/>
      <c r="BB47" s="68"/>
      <c r="BC47" s="57"/>
    </row>
    <row r="48" spans="1:62" s="19" customFormat="1" ht="12" customHeight="1" x14ac:dyDescent="0.2">
      <c r="A48" s="17" t="s">
        <v>48</v>
      </c>
      <c r="B48" s="24">
        <v>517.1</v>
      </c>
      <c r="C48" s="24">
        <v>590.9</v>
      </c>
      <c r="D48" s="24">
        <v>-73.8</v>
      </c>
      <c r="E48" s="32">
        <v>1197.5999999999999</v>
      </c>
      <c r="F48" s="24">
        <v>1368.6</v>
      </c>
      <c r="G48" s="24">
        <v>-171</v>
      </c>
      <c r="H48" s="33">
        <v>0.43180000000000002</v>
      </c>
      <c r="I48" s="31">
        <v>19</v>
      </c>
      <c r="J48" s="24">
        <v>21.7</v>
      </c>
      <c r="K48" s="24">
        <v>-2.7</v>
      </c>
      <c r="L48" s="18"/>
      <c r="M48" s="54">
        <f t="shared" si="14"/>
        <v>6303.1578947368416</v>
      </c>
      <c r="N48" s="54">
        <f t="shared" si="15"/>
        <v>6306.912442396314</v>
      </c>
      <c r="O48" s="40">
        <f t="shared" si="16"/>
        <v>6305.0351685665773</v>
      </c>
      <c r="P48" s="120">
        <f t="shared" si="6"/>
        <v>-1.8228893242804235E-2</v>
      </c>
      <c r="Q48" s="120">
        <f t="shared" si="7"/>
        <v>-4.5228893242804241E-2</v>
      </c>
      <c r="R48" s="55">
        <v>226.545805</v>
      </c>
      <c r="S48" s="56">
        <f>POWER(R58/R48,0.1)</f>
        <v>1.0093776869705644</v>
      </c>
      <c r="T48" s="57">
        <f t="shared" si="17"/>
        <v>27.831171575066584</v>
      </c>
      <c r="U48" s="59">
        <v>7.1750000000000007</v>
      </c>
      <c r="V48" s="58" t="s">
        <v>82</v>
      </c>
      <c r="W48" s="65">
        <v>4</v>
      </c>
      <c r="X48" s="59">
        <f>SUM($E45:$E48)</f>
        <v>4553.2999999999993</v>
      </c>
      <c r="Y48" s="60">
        <f>SUM($F45:$F48)</f>
        <v>5152.7999999999993</v>
      </c>
      <c r="Z48" s="59">
        <f>SUM($O45:$O48)</f>
        <v>24771.002901387004</v>
      </c>
      <c r="AA48" s="59">
        <f>Z48/$W48</f>
        <v>6192.7507253467511</v>
      </c>
      <c r="AB48" s="59">
        <f>AVERAGE($E45:$E48)</f>
        <v>1138.3249999999998</v>
      </c>
      <c r="AC48" s="60">
        <f>AVERAGE($F45:$F48)</f>
        <v>1288.1999999999998</v>
      </c>
      <c r="AD48" s="71">
        <f>AB48-AC48</f>
        <v>-149.875</v>
      </c>
      <c r="AE48" s="59">
        <f>AD48/$O48</f>
        <v>-2.3770684221904734E-2</v>
      </c>
      <c r="AF48" s="80">
        <f>AD48/AA48</f>
        <v>-2.4201684622403082E-2</v>
      </c>
      <c r="AG48" s="59">
        <f>X48/Z48</f>
        <v>0.18381573076094734</v>
      </c>
      <c r="AH48" s="59">
        <f>Y48/Z48</f>
        <v>0.20801741538335045</v>
      </c>
      <c r="AI48" s="75">
        <f>POWER($O48/$O44,1/$W48)</f>
        <v>1.0308807424679582</v>
      </c>
      <c r="AJ48" s="75">
        <f>AVERAGE($U45:$U48)</f>
        <v>6.5354166666666673</v>
      </c>
      <c r="AK48" s="59"/>
      <c r="AL48" s="60"/>
      <c r="AM48" s="59"/>
      <c r="AN48" s="59"/>
      <c r="AO48" s="59"/>
      <c r="AP48" s="60"/>
      <c r="AQ48" s="59"/>
      <c r="AR48" s="57"/>
      <c r="AS48" s="57"/>
      <c r="AT48" s="57"/>
      <c r="AU48" s="57"/>
      <c r="AV48" s="68"/>
      <c r="AW48" s="68"/>
      <c r="AX48" s="68"/>
      <c r="AY48" s="68"/>
      <c r="AZ48" s="68"/>
      <c r="BA48" s="57"/>
      <c r="BB48" s="68"/>
      <c r="BC48" s="57"/>
    </row>
    <row r="49" spans="1:73" s="19" customFormat="1" ht="12" customHeight="1" x14ac:dyDescent="0.2">
      <c r="A49" s="17" t="s">
        <v>49</v>
      </c>
      <c r="B49" s="24">
        <v>599.29999999999995</v>
      </c>
      <c r="C49" s="24">
        <v>678.2</v>
      </c>
      <c r="D49" s="24">
        <v>-79</v>
      </c>
      <c r="E49" s="32">
        <v>1251.4000000000001</v>
      </c>
      <c r="F49" s="24">
        <v>1416.2</v>
      </c>
      <c r="G49" s="24">
        <v>-164.9</v>
      </c>
      <c r="H49" s="33">
        <v>0.47889999999999999</v>
      </c>
      <c r="I49" s="31">
        <v>19.600000000000001</v>
      </c>
      <c r="J49" s="24">
        <v>22.2</v>
      </c>
      <c r="K49" s="24">
        <v>-2.6</v>
      </c>
      <c r="M49" s="54">
        <f t="shared" si="14"/>
        <v>6384.6938775510207</v>
      </c>
      <c r="N49" s="54">
        <f t="shared" si="15"/>
        <v>6379.2792792792798</v>
      </c>
      <c r="O49" s="40">
        <f t="shared" si="16"/>
        <v>6381.9865784151498</v>
      </c>
      <c r="P49" s="120">
        <f t="shared" si="6"/>
        <v>1.2204755055484807E-2</v>
      </c>
      <c r="Q49" s="120">
        <f t="shared" si="7"/>
        <v>-1.3795244944515195E-2</v>
      </c>
      <c r="R49" s="61">
        <f t="shared" ref="R49:R57" si="18">R48*S$48</f>
        <v>228.67028064378454</v>
      </c>
      <c r="S49" s="56">
        <f t="shared" ref="S49:S57" si="19">$S$48</f>
        <v>1.0093776869705644</v>
      </c>
      <c r="T49" s="57">
        <f t="shared" si="17"/>
        <v>27.909121204765608</v>
      </c>
      <c r="U49" s="59">
        <v>7.6166666666666671</v>
      </c>
      <c r="V49" s="58"/>
      <c r="W49" s="65"/>
      <c r="X49" s="59"/>
      <c r="Y49" s="60"/>
      <c r="Z49" s="59"/>
      <c r="AA49" s="59"/>
      <c r="AB49" s="59"/>
      <c r="AC49" s="60"/>
      <c r="AD49" s="71"/>
      <c r="AE49" s="59"/>
      <c r="AF49" s="80"/>
      <c r="AG49" s="59"/>
      <c r="AH49" s="59"/>
      <c r="AI49" s="75"/>
      <c r="AJ49" s="75"/>
      <c r="AK49" s="59">
        <f>SUM($E46:$E49)</f>
        <v>4749.8999999999996</v>
      </c>
      <c r="AL49" s="60">
        <f>SUM($F46:$F49)</f>
        <v>5355.1</v>
      </c>
      <c r="AM49" s="59">
        <f>SUM($O46:$O49)</f>
        <v>25290.863875937415</v>
      </c>
      <c r="AN49" s="59">
        <f>AM49/$W$48</f>
        <v>6322.7159689843538</v>
      </c>
      <c r="AO49" s="59">
        <f>AVERAGE($E46:$E49)</f>
        <v>1187.4749999999999</v>
      </c>
      <c r="AP49" s="60">
        <f>AVERAGE($F46:$F49)</f>
        <v>1338.7750000000001</v>
      </c>
      <c r="AQ49" s="59">
        <f>AO49-AP49</f>
        <v>-151.30000000000018</v>
      </c>
      <c r="AR49" s="59">
        <f>AQ49/$O49</f>
        <v>-2.3707351643721692E-2</v>
      </c>
      <c r="AS49" s="80">
        <f>AQ49/AN49</f>
        <v>-2.3929589869637016E-2</v>
      </c>
      <c r="AT49" s="59">
        <f>AK49/AM49</f>
        <v>0.18781090370421136</v>
      </c>
      <c r="AU49" s="59">
        <f>AL49/AM49</f>
        <v>0.21174049357384839</v>
      </c>
      <c r="AV49" s="67">
        <f>POWER($O49/$O45,1/$W$48)</f>
        <v>1.0214690017405721</v>
      </c>
      <c r="AW49" s="87">
        <f>AVERAGE($U46:$U49)</f>
        <v>6.6770833333333339</v>
      </c>
      <c r="AX49" s="87"/>
      <c r="AY49" s="87"/>
      <c r="AZ49" s="87"/>
      <c r="BA49" s="57"/>
      <c r="BB49" s="87"/>
      <c r="BC49" s="57"/>
    </row>
    <row r="50" spans="1:73" s="19" customFormat="1" ht="12" customHeight="1" x14ac:dyDescent="0.2">
      <c r="A50" s="17" t="s">
        <v>50</v>
      </c>
      <c r="B50" s="24">
        <v>617.79999999999995</v>
      </c>
      <c r="C50" s="24">
        <v>745.7</v>
      </c>
      <c r="D50" s="24">
        <v>-128</v>
      </c>
      <c r="E50" s="32">
        <v>1202.8</v>
      </c>
      <c r="F50" s="24">
        <v>1452</v>
      </c>
      <c r="G50" s="24">
        <v>-249.2</v>
      </c>
      <c r="H50" s="33">
        <v>0.51359999999999995</v>
      </c>
      <c r="I50" s="31">
        <v>19.2</v>
      </c>
      <c r="J50" s="24">
        <v>23.1</v>
      </c>
      <c r="K50" s="24">
        <v>-4</v>
      </c>
      <c r="L50" s="18"/>
      <c r="M50" s="54">
        <f t="shared" si="14"/>
        <v>6264.5833333333339</v>
      </c>
      <c r="N50" s="54">
        <f t="shared" si="15"/>
        <v>6285.7142857142853</v>
      </c>
      <c r="O50" s="40">
        <f t="shared" si="16"/>
        <v>6275.1488095238092</v>
      </c>
      <c r="P50" s="120">
        <f t="shared" si="6"/>
        <v>-1.6740519206461857E-2</v>
      </c>
      <c r="Q50" s="120">
        <f t="shared" si="7"/>
        <v>-5.6740519206461858E-2</v>
      </c>
      <c r="R50" s="61">
        <f t="shared" si="18"/>
        <v>230.81467895513305</v>
      </c>
      <c r="S50" s="56">
        <f t="shared" si="19"/>
        <v>1.0093776869705644</v>
      </c>
      <c r="T50" s="57">
        <f t="shared" si="17"/>
        <v>27.186957250425156</v>
      </c>
      <c r="U50" s="59">
        <v>9.7083333333333321</v>
      </c>
      <c r="V50" s="58"/>
      <c r="W50" s="65"/>
      <c r="X50" s="59"/>
      <c r="Y50" s="60"/>
      <c r="Z50" s="59"/>
      <c r="AA50" s="59"/>
      <c r="AB50" s="59"/>
      <c r="AC50" s="60"/>
      <c r="AD50" s="71"/>
      <c r="AE50" s="59"/>
      <c r="AF50" s="80"/>
      <c r="AG50" s="59"/>
      <c r="AH50" s="59"/>
      <c r="AI50" s="75"/>
      <c r="AJ50" s="75"/>
      <c r="AK50" s="59"/>
      <c r="AL50" s="60"/>
      <c r="AM50" s="59"/>
      <c r="AN50" s="59"/>
      <c r="AO50" s="59"/>
      <c r="AP50" s="60"/>
      <c r="AQ50" s="59"/>
      <c r="AR50" s="57"/>
      <c r="AS50" s="57"/>
      <c r="AT50" s="57"/>
      <c r="AU50" s="57"/>
      <c r="AV50" s="68"/>
      <c r="AW50" s="68"/>
      <c r="AX50" s="59">
        <f>SUM($E47:$E50)</f>
        <v>4839.0999999999995</v>
      </c>
      <c r="AY50" s="60">
        <f>SUM($F47:$F50)</f>
        <v>5528.5</v>
      </c>
      <c r="AZ50" s="59">
        <f>SUM($O47:$O50)</f>
        <v>25384.273555026444</v>
      </c>
      <c r="BA50" s="59">
        <f>AZ50/$W$48</f>
        <v>6346.0683887566111</v>
      </c>
      <c r="BB50" s="59">
        <f>AVERAGE($E47:$E50)</f>
        <v>1209.7749999999999</v>
      </c>
      <c r="BC50" s="60">
        <f>AVERAGE($F47:$F50)</f>
        <v>1382.125</v>
      </c>
      <c r="BD50" s="59">
        <f>BB50-BC50</f>
        <v>-172.35000000000014</v>
      </c>
      <c r="BE50" s="59">
        <f>BD50/$O50</f>
        <v>-2.7465484123408213E-2</v>
      </c>
      <c r="BF50" s="80">
        <f>BD50/BA50</f>
        <v>-2.7158547535566156E-2</v>
      </c>
      <c r="BG50" s="59">
        <f>AX50/AZ50</f>
        <v>0.19063377919837257</v>
      </c>
      <c r="BH50" s="59">
        <f>AY50/AZ50</f>
        <v>0.21779232673393875</v>
      </c>
      <c r="BI50" s="67">
        <f>POWER($O50/$O46,1/$W$48)</f>
        <v>1.0037564264582506</v>
      </c>
      <c r="BJ50" s="87">
        <f>AVERAGE($U47:$U50)</f>
        <v>7.5875000000000004</v>
      </c>
    </row>
    <row r="51" spans="1:73" s="19" customFormat="1" ht="12" customHeight="1" x14ac:dyDescent="0.2">
      <c r="A51" s="17" t="s">
        <v>51</v>
      </c>
      <c r="B51" s="24">
        <v>600.6</v>
      </c>
      <c r="C51" s="24">
        <v>808.4</v>
      </c>
      <c r="D51" s="24">
        <v>-207.8</v>
      </c>
      <c r="E51" s="32">
        <v>1113.5999999999999</v>
      </c>
      <c r="F51" s="24">
        <v>1498.9</v>
      </c>
      <c r="G51" s="24">
        <v>-385.3</v>
      </c>
      <c r="H51" s="33">
        <v>0.5393</v>
      </c>
      <c r="I51" s="31">
        <v>17.5</v>
      </c>
      <c r="J51" s="24">
        <v>23.5</v>
      </c>
      <c r="K51" s="24">
        <v>-6</v>
      </c>
      <c r="L51" s="18"/>
      <c r="M51" s="54">
        <f t="shared" si="14"/>
        <v>6363.4285714285706</v>
      </c>
      <c r="N51" s="54">
        <f t="shared" si="15"/>
        <v>6378.2978723404258</v>
      </c>
      <c r="O51" s="40">
        <f t="shared" si="16"/>
        <v>6370.8632218844978</v>
      </c>
      <c r="P51" s="120">
        <f t="shared" si="6"/>
        <v>1.5252931088330937E-2</v>
      </c>
      <c r="Q51" s="120">
        <f t="shared" si="7"/>
        <v>-4.4747068911669061E-2</v>
      </c>
      <c r="R51" s="61">
        <f t="shared" si="18"/>
        <v>232.97918676258561</v>
      </c>
      <c r="S51" s="56">
        <f t="shared" si="19"/>
        <v>1.0093776869705644</v>
      </c>
      <c r="T51" s="57">
        <f t="shared" si="17"/>
        <v>27.345203279366935</v>
      </c>
      <c r="U51" s="59">
        <v>9.6</v>
      </c>
      <c r="V51" s="58"/>
      <c r="W51" s="65"/>
      <c r="X51" s="59"/>
      <c r="Y51" s="60"/>
      <c r="Z51" s="59"/>
      <c r="AA51" s="59"/>
      <c r="AB51" s="59"/>
      <c r="AC51" s="60"/>
      <c r="AD51" s="71"/>
      <c r="AE51" s="59"/>
      <c r="AF51" s="80"/>
      <c r="AG51" s="59"/>
      <c r="AH51" s="59"/>
      <c r="AI51" s="75"/>
      <c r="AJ51" s="75"/>
      <c r="AK51" s="59"/>
      <c r="AL51" s="60"/>
      <c r="AM51" s="59"/>
      <c r="AN51" s="59"/>
      <c r="AO51" s="59"/>
      <c r="AP51" s="60"/>
      <c r="AQ51" s="59"/>
      <c r="AR51" s="57"/>
      <c r="AS51" s="57"/>
      <c r="AT51" s="57"/>
      <c r="AU51" s="57"/>
      <c r="AV51" s="68"/>
      <c r="AW51" s="68"/>
      <c r="AX51" s="68"/>
      <c r="AY51" s="68"/>
      <c r="AZ51" s="68"/>
      <c r="BA51" s="57"/>
      <c r="BB51" s="68"/>
      <c r="BC51" s="57"/>
    </row>
    <row r="52" spans="1:73" s="19" customFormat="1" ht="12" customHeight="1" x14ac:dyDescent="0.2">
      <c r="A52" s="17" t="s">
        <v>52</v>
      </c>
      <c r="B52" s="24">
        <v>666.4</v>
      </c>
      <c r="C52" s="24">
        <v>851.8</v>
      </c>
      <c r="D52" s="24">
        <v>-185.4</v>
      </c>
      <c r="E52" s="32">
        <v>1174.3</v>
      </c>
      <c r="F52" s="24">
        <v>1501</v>
      </c>
      <c r="G52" s="24">
        <v>-326.60000000000002</v>
      </c>
      <c r="H52" s="33">
        <v>0.5675</v>
      </c>
      <c r="I52" s="31">
        <v>17.3</v>
      </c>
      <c r="J52" s="24">
        <v>22.2</v>
      </c>
      <c r="K52" s="24">
        <v>-4.8</v>
      </c>
      <c r="L52" s="18"/>
      <c r="M52" s="54">
        <f t="shared" si="14"/>
        <v>6787.8612716763</v>
      </c>
      <c r="N52" s="54">
        <f t="shared" si="15"/>
        <v>6761.2612612612611</v>
      </c>
      <c r="O52" s="40">
        <f t="shared" si="16"/>
        <v>6774.5612664687806</v>
      </c>
      <c r="P52" s="120">
        <f t="shared" si="6"/>
        <v>6.3366302261449139E-2</v>
      </c>
      <c r="Q52" s="120">
        <f t="shared" si="7"/>
        <v>1.5366302261449138E-2</v>
      </c>
      <c r="R52" s="61">
        <f t="shared" si="18"/>
        <v>235.16399264670181</v>
      </c>
      <c r="S52" s="56">
        <f t="shared" si="19"/>
        <v>1.0093776869705644</v>
      </c>
      <c r="T52" s="57">
        <f t="shared" si="17"/>
        <v>28.807817005584397</v>
      </c>
      <c r="U52" s="59">
        <v>7.5083333333333337</v>
      </c>
      <c r="V52" s="58"/>
      <c r="W52" s="65"/>
      <c r="X52" s="59"/>
      <c r="Y52" s="60"/>
      <c r="Z52" s="59"/>
      <c r="AA52" s="59"/>
      <c r="AB52" s="59"/>
      <c r="AC52" s="60"/>
      <c r="AD52" s="71"/>
      <c r="AE52" s="59"/>
      <c r="AF52" s="80"/>
      <c r="AG52" s="59"/>
      <c r="AH52" s="59"/>
      <c r="AI52" s="75"/>
      <c r="AJ52" s="75"/>
      <c r="AK52" s="59"/>
      <c r="AL52" s="60"/>
      <c r="AM52" s="59"/>
      <c r="AN52" s="59"/>
      <c r="AO52" s="59"/>
      <c r="AP52" s="60"/>
      <c r="AQ52" s="59"/>
      <c r="AR52" s="57"/>
      <c r="AS52" s="57"/>
      <c r="AT52" s="57"/>
      <c r="AU52" s="57"/>
      <c r="AV52" s="68"/>
      <c r="AW52" s="68"/>
      <c r="AX52" s="68"/>
      <c r="AY52" s="68"/>
      <c r="AZ52" s="68"/>
      <c r="BA52" s="57"/>
      <c r="BB52" s="68"/>
      <c r="BC52" s="57"/>
    </row>
    <row r="53" spans="1:73" s="19" customFormat="1" ht="12" customHeight="1" x14ac:dyDescent="0.2">
      <c r="A53" s="17" t="s">
        <v>53</v>
      </c>
      <c r="B53" s="24">
        <v>734</v>
      </c>
      <c r="C53" s="24">
        <v>946.3</v>
      </c>
      <c r="D53" s="24">
        <v>-212.3</v>
      </c>
      <c r="E53" s="32">
        <v>1250.9000000000001</v>
      </c>
      <c r="F53" s="24">
        <v>1612.7</v>
      </c>
      <c r="G53" s="24">
        <v>-361.8</v>
      </c>
      <c r="H53" s="33">
        <v>0.58679999999999999</v>
      </c>
      <c r="I53" s="31">
        <v>17.7</v>
      </c>
      <c r="J53" s="24">
        <v>22.8</v>
      </c>
      <c r="K53" s="24">
        <v>-5.0999999999999996</v>
      </c>
      <c r="L53" s="18"/>
      <c r="M53" s="54">
        <f t="shared" si="14"/>
        <v>7067.2316384180804</v>
      </c>
      <c r="N53" s="54">
        <f t="shared" si="15"/>
        <v>7073.2456140350878</v>
      </c>
      <c r="O53" s="40">
        <f t="shared" si="16"/>
        <v>7070.2386262265845</v>
      </c>
      <c r="P53" s="120">
        <f t="shared" si="6"/>
        <v>4.3645241090560671E-2</v>
      </c>
      <c r="Q53" s="120">
        <f t="shared" si="7"/>
        <v>-7.3547589094393254E-3</v>
      </c>
      <c r="R53" s="61">
        <f t="shared" si="18"/>
        <v>237.3692869564907</v>
      </c>
      <c r="S53" s="56">
        <f t="shared" si="19"/>
        <v>1.0093776869705644</v>
      </c>
      <c r="T53" s="57">
        <f t="shared" si="17"/>
        <v>29.785819036995065</v>
      </c>
      <c r="U53" s="59">
        <v>7.1916666666666664</v>
      </c>
      <c r="V53" s="58"/>
      <c r="W53" s="65"/>
      <c r="X53" s="59"/>
      <c r="Y53" s="60"/>
      <c r="Z53" s="59"/>
      <c r="AA53" s="59"/>
      <c r="AB53" s="59"/>
      <c r="AC53" s="60"/>
      <c r="AD53" s="71"/>
      <c r="AE53" s="59"/>
      <c r="AF53" s="80"/>
      <c r="AG53" s="59"/>
      <c r="AH53" s="59"/>
      <c r="AI53" s="75"/>
      <c r="AJ53" s="75"/>
      <c r="AK53" s="59"/>
      <c r="AL53" s="60"/>
      <c r="AM53" s="59"/>
      <c r="AN53" s="59"/>
      <c r="AO53" s="59"/>
      <c r="AP53" s="60"/>
      <c r="AQ53" s="59"/>
      <c r="AR53" s="57"/>
      <c r="AS53" s="57"/>
      <c r="AT53" s="57"/>
      <c r="AU53" s="57"/>
      <c r="AV53" s="68"/>
      <c r="AW53" s="68"/>
      <c r="AX53" s="68"/>
      <c r="AY53" s="68"/>
      <c r="AZ53" s="68"/>
      <c r="BA53" s="57"/>
      <c r="BB53" s="68"/>
      <c r="BC53" s="57"/>
      <c r="BU53" s="20"/>
    </row>
    <row r="54" spans="1:73" s="19" customFormat="1" ht="12" customHeight="1" x14ac:dyDescent="0.2">
      <c r="A54" s="17" t="s">
        <v>54</v>
      </c>
      <c r="B54" s="24">
        <v>769.2</v>
      </c>
      <c r="C54" s="24">
        <v>990.4</v>
      </c>
      <c r="D54" s="24">
        <v>-221.2</v>
      </c>
      <c r="E54" s="32">
        <v>1277.7</v>
      </c>
      <c r="F54" s="24">
        <v>1645.2</v>
      </c>
      <c r="G54" s="24">
        <v>-367.5</v>
      </c>
      <c r="H54" s="33">
        <v>0.60199999999999998</v>
      </c>
      <c r="I54" s="31">
        <v>17.5</v>
      </c>
      <c r="J54" s="24">
        <v>22.5</v>
      </c>
      <c r="K54" s="24">
        <v>-5</v>
      </c>
      <c r="L54" s="18"/>
      <c r="M54" s="54">
        <f t="shared" si="14"/>
        <v>7301.1428571428569</v>
      </c>
      <c r="N54" s="54">
        <f t="shared" si="15"/>
        <v>7312</v>
      </c>
      <c r="O54" s="40">
        <f t="shared" si="16"/>
        <v>7306.5714285714284</v>
      </c>
      <c r="P54" s="120">
        <f t="shared" si="6"/>
        <v>3.3426425165931875E-2</v>
      </c>
      <c r="Q54" s="120">
        <f t="shared" si="7"/>
        <v>-1.6573574834068128E-2</v>
      </c>
      <c r="R54" s="61">
        <f t="shared" si="18"/>
        <v>239.59526182599475</v>
      </c>
      <c r="S54" s="56">
        <f t="shared" si="19"/>
        <v>1.0093776869705644</v>
      </c>
      <c r="T54" s="57">
        <f t="shared" si="17"/>
        <v>30.495475465110829</v>
      </c>
      <c r="U54" s="59">
        <v>7</v>
      </c>
      <c r="V54" s="58"/>
      <c r="W54" s="65"/>
      <c r="X54" s="59"/>
      <c r="Y54" s="60"/>
      <c r="Z54" s="59"/>
      <c r="AA54" s="59"/>
      <c r="AB54" s="59"/>
      <c r="AC54" s="60"/>
      <c r="AD54" s="71"/>
      <c r="AE54" s="59"/>
      <c r="AF54" s="80"/>
      <c r="AG54" s="59"/>
      <c r="AH54" s="59"/>
      <c r="AI54" s="75"/>
      <c r="AJ54" s="75"/>
      <c r="AK54" s="59"/>
      <c r="AL54" s="60"/>
      <c r="AM54" s="59"/>
      <c r="AN54" s="59"/>
      <c r="AO54" s="59"/>
      <c r="AP54" s="60"/>
      <c r="AQ54" s="59"/>
      <c r="AR54" s="57"/>
      <c r="AS54" s="57"/>
      <c r="AT54" s="57"/>
      <c r="AU54" s="57"/>
      <c r="AV54" s="68"/>
      <c r="AW54" s="68"/>
      <c r="AX54" s="68"/>
      <c r="AY54" s="68"/>
      <c r="AZ54" s="68"/>
      <c r="BA54" s="57"/>
      <c r="BB54" s="68"/>
      <c r="BC54" s="57"/>
      <c r="BU54" s="20"/>
    </row>
    <row r="55" spans="1:73" s="19" customFormat="1" ht="12" customHeight="1" x14ac:dyDescent="0.2">
      <c r="A55" s="17" t="s">
        <v>55</v>
      </c>
      <c r="B55" s="24">
        <v>854.3</v>
      </c>
      <c r="C55" s="24">
        <v>1004</v>
      </c>
      <c r="D55" s="24">
        <v>-149.69999999999999</v>
      </c>
      <c r="E55" s="32">
        <v>1375.7</v>
      </c>
      <c r="F55" s="24">
        <v>1616.8</v>
      </c>
      <c r="G55" s="24">
        <v>-241.1</v>
      </c>
      <c r="H55" s="33">
        <v>0.621</v>
      </c>
      <c r="I55" s="31">
        <v>18.399999999999999</v>
      </c>
      <c r="J55" s="24">
        <v>21.6</v>
      </c>
      <c r="K55" s="24">
        <v>-3.2</v>
      </c>
      <c r="M55" s="54">
        <f t="shared" si="14"/>
        <v>7476.630434782609</v>
      </c>
      <c r="N55" s="54">
        <f t="shared" si="15"/>
        <v>7485.1851851851843</v>
      </c>
      <c r="O55" s="40">
        <f t="shared" si="16"/>
        <v>7480.9078099838971</v>
      </c>
      <c r="P55" s="120">
        <f t="shared" si="6"/>
        <v>2.3860217219084202E-2</v>
      </c>
      <c r="Q55" s="120">
        <f t="shared" si="7"/>
        <v>-8.139782780915799E-3</v>
      </c>
      <c r="R55" s="61">
        <f t="shared" si="18"/>
        <v>241.84211119102935</v>
      </c>
      <c r="S55" s="56">
        <f t="shared" si="19"/>
        <v>1.0093776869705644</v>
      </c>
      <c r="T55" s="57">
        <f t="shared" si="17"/>
        <v>30.933023918546517</v>
      </c>
      <c r="U55" s="59">
        <v>6.1750000000000007</v>
      </c>
      <c r="V55" s="58"/>
      <c r="W55" s="65"/>
      <c r="X55" s="59"/>
      <c r="Y55" s="60"/>
      <c r="Z55" s="59"/>
      <c r="AA55" s="59"/>
      <c r="AB55" s="59"/>
      <c r="AC55" s="60"/>
      <c r="AD55" s="71"/>
      <c r="AE55" s="59"/>
      <c r="AF55" s="80"/>
      <c r="AG55" s="59"/>
      <c r="AH55" s="59"/>
      <c r="AI55" s="75"/>
      <c r="AJ55" s="75"/>
      <c r="AK55" s="59"/>
      <c r="AL55" s="60"/>
      <c r="AM55" s="59"/>
      <c r="AN55" s="59"/>
      <c r="AO55" s="59"/>
      <c r="AP55" s="60"/>
      <c r="AQ55" s="59"/>
      <c r="AR55" s="57"/>
      <c r="AS55" s="57"/>
      <c r="AT55" s="57"/>
      <c r="AU55" s="57"/>
      <c r="AV55" s="68"/>
      <c r="AW55" s="68"/>
      <c r="AX55" s="68"/>
      <c r="AY55" s="68"/>
      <c r="AZ55" s="68"/>
      <c r="BA55" s="57"/>
      <c r="BB55" s="68"/>
      <c r="BC55" s="57"/>
      <c r="BU55" s="20"/>
    </row>
    <row r="56" spans="1:73" s="19" customFormat="1" ht="12" customHeight="1" x14ac:dyDescent="0.2">
      <c r="A56" s="17" t="s">
        <v>56</v>
      </c>
      <c r="B56" s="24">
        <v>909.2</v>
      </c>
      <c r="C56" s="24">
        <v>1064.4000000000001</v>
      </c>
      <c r="D56" s="24">
        <v>-155.19999999999999</v>
      </c>
      <c r="E56" s="32">
        <v>1421.1</v>
      </c>
      <c r="F56" s="24">
        <v>1663.7</v>
      </c>
      <c r="G56" s="24">
        <v>-242.5</v>
      </c>
      <c r="H56" s="33">
        <v>0.63980000000000004</v>
      </c>
      <c r="I56" s="31">
        <v>18.2</v>
      </c>
      <c r="J56" s="24">
        <v>21.3</v>
      </c>
      <c r="K56" s="24">
        <v>-3.1</v>
      </c>
      <c r="L56" s="18"/>
      <c r="M56" s="54">
        <f t="shared" si="14"/>
        <v>7808.2417582417584</v>
      </c>
      <c r="N56" s="54">
        <f t="shared" si="15"/>
        <v>7810.7981220657275</v>
      </c>
      <c r="O56" s="40">
        <f t="shared" si="16"/>
        <v>7809.5199401537429</v>
      </c>
      <c r="P56" s="120">
        <f t="shared" si="6"/>
        <v>4.3926771792493616E-2</v>
      </c>
      <c r="Q56" s="120">
        <f t="shared" si="7"/>
        <v>1.2926771792493616E-2</v>
      </c>
      <c r="R56" s="61">
        <f t="shared" si="18"/>
        <v>244.11003080607924</v>
      </c>
      <c r="S56" s="56">
        <f t="shared" si="19"/>
        <v>1.0093776869705644</v>
      </c>
      <c r="T56" s="57">
        <f t="shared" si="17"/>
        <v>31.991802689819075</v>
      </c>
      <c r="U56" s="59">
        <v>5.4916666666666663</v>
      </c>
      <c r="V56" s="58" t="s">
        <v>83</v>
      </c>
      <c r="W56" s="65">
        <v>8</v>
      </c>
      <c r="X56" s="59">
        <f>SUM($E49:$E56)</f>
        <v>10067.5</v>
      </c>
      <c r="Y56" s="60">
        <f>SUM($F49:$F56)</f>
        <v>12406.5</v>
      </c>
      <c r="Z56" s="59">
        <f>SUM($O49:$O56)</f>
        <v>55469.797681227894</v>
      </c>
      <c r="AA56" s="59">
        <f>Z56/$W56</f>
        <v>6933.7247101534867</v>
      </c>
      <c r="AB56" s="59">
        <f>AVERAGE($E49:$E56)</f>
        <v>1258.4375</v>
      </c>
      <c r="AC56" s="60">
        <f>AVERAGE($F49:$F56)</f>
        <v>1550.8125</v>
      </c>
      <c r="AD56" s="71">
        <f>AB56-AC56</f>
        <v>-292.375</v>
      </c>
      <c r="AE56" s="59">
        <f>AD56/$O56</f>
        <v>-3.7438280744596465E-2</v>
      </c>
      <c r="AF56" s="80">
        <f>AD56/AA56</f>
        <v>-4.2167090881450341E-2</v>
      </c>
      <c r="AG56" s="59">
        <f>X56/Z56</f>
        <v>0.18149516350962006</v>
      </c>
      <c r="AH56" s="59">
        <f>Y56/Z56</f>
        <v>0.2236622543910704</v>
      </c>
      <c r="AI56" s="75">
        <f>POWER($O56/$O48,1/$W56)</f>
        <v>1.0271103442110066</v>
      </c>
      <c r="AJ56" s="75">
        <f>AVERAGE($U49:$U56)</f>
        <v>7.536458333333333</v>
      </c>
      <c r="AK56" s="59"/>
      <c r="AL56" s="60"/>
      <c r="AM56" s="59"/>
      <c r="AN56" s="59"/>
      <c r="AO56" s="59"/>
      <c r="AP56" s="60"/>
      <c r="AQ56" s="59"/>
      <c r="AR56" s="57"/>
      <c r="AS56" s="57"/>
      <c r="AT56" s="57"/>
      <c r="AU56" s="57"/>
      <c r="AV56" s="68"/>
      <c r="AW56" s="68"/>
      <c r="AX56" s="68"/>
      <c r="AY56" s="68"/>
      <c r="AZ56" s="68"/>
      <c r="BA56" s="57"/>
      <c r="BB56" s="68"/>
      <c r="BC56" s="57"/>
      <c r="BU56" s="20"/>
    </row>
    <row r="57" spans="1:73" s="19" customFormat="1" ht="12" customHeight="1" x14ac:dyDescent="0.2">
      <c r="A57" s="17" t="s">
        <v>57</v>
      </c>
      <c r="B57" s="24">
        <v>991.1</v>
      </c>
      <c r="C57" s="24">
        <v>1143.7</v>
      </c>
      <c r="D57" s="24">
        <v>-152.6</v>
      </c>
      <c r="E57" s="32">
        <v>1494</v>
      </c>
      <c r="F57" s="24">
        <v>1724.1</v>
      </c>
      <c r="G57" s="24">
        <v>-230.1</v>
      </c>
      <c r="H57" s="33">
        <v>0.66339999999999999</v>
      </c>
      <c r="I57" s="31">
        <v>18.399999999999999</v>
      </c>
      <c r="J57" s="24">
        <v>21.2</v>
      </c>
      <c r="K57" s="24">
        <v>-2.8</v>
      </c>
      <c r="L57" s="18"/>
      <c r="M57" s="54">
        <f t="shared" si="14"/>
        <v>8119.5652173913049</v>
      </c>
      <c r="N57" s="54">
        <f t="shared" si="15"/>
        <v>8132.5471698113206</v>
      </c>
      <c r="O57" s="40">
        <f t="shared" si="16"/>
        <v>8126.0561936013128</v>
      </c>
      <c r="P57" s="120">
        <f t="shared" si="6"/>
        <v>4.0532101316504011E-2</v>
      </c>
      <c r="Q57" s="120">
        <f t="shared" si="7"/>
        <v>1.2532101316504014E-2</v>
      </c>
      <c r="R57" s="61">
        <f t="shared" si="18"/>
        <v>246.39921826135347</v>
      </c>
      <c r="S57" s="56">
        <f t="shared" si="19"/>
        <v>1.0093776869705644</v>
      </c>
      <c r="T57" s="57">
        <f t="shared" si="17"/>
        <v>32.97922879358358</v>
      </c>
      <c r="U57" s="59">
        <v>5.2583333333333329</v>
      </c>
      <c r="V57" s="58"/>
      <c r="W57" s="65"/>
      <c r="X57" s="59"/>
      <c r="Y57" s="60"/>
      <c r="Z57" s="59"/>
      <c r="AA57" s="59"/>
      <c r="AB57" s="59"/>
      <c r="AC57" s="60"/>
      <c r="AD57" s="71"/>
      <c r="AE57" s="59"/>
      <c r="AF57" s="80"/>
      <c r="AG57" s="59"/>
      <c r="AH57" s="59"/>
      <c r="AI57" s="75"/>
      <c r="AJ57" s="75"/>
      <c r="AK57" s="59">
        <f>SUM($E50:$E57)</f>
        <v>10310.1</v>
      </c>
      <c r="AL57" s="60">
        <f>SUM($F50:$F57)</f>
        <v>12714.4</v>
      </c>
      <c r="AM57" s="59">
        <f>SUM($O50:$O57)</f>
        <v>57213.867296414042</v>
      </c>
      <c r="AN57" s="59">
        <f>AM57/$W$56</f>
        <v>7151.7334120517553</v>
      </c>
      <c r="AO57" s="59">
        <f>AVERAGE($E50:$E57)</f>
        <v>1288.7625</v>
      </c>
      <c r="AP57" s="60">
        <f>AVERAGE($F50:$F57)</f>
        <v>1589.3</v>
      </c>
      <c r="AQ57" s="59">
        <f>AO57-AP57</f>
        <v>-300.53749999999991</v>
      </c>
      <c r="AR57" s="59">
        <f>AQ57/$O57</f>
        <v>-3.6984423050956956E-2</v>
      </c>
      <c r="AS57" s="80">
        <f>AQ57/AN57</f>
        <v>-4.2023028919611106E-2</v>
      </c>
      <c r="AT57" s="59">
        <f>AK57/AM57</f>
        <v>0.18020281598140106</v>
      </c>
      <c r="AU57" s="59">
        <f>AL57/AM57</f>
        <v>0.22222584490101216</v>
      </c>
      <c r="AV57" s="67">
        <f>POWER($O57/$O53,1/$W$56)</f>
        <v>1.0175499064024829</v>
      </c>
      <c r="AW57" s="87">
        <f>AVERAGE($U50:$U57)</f>
        <v>7.2416666666666654</v>
      </c>
      <c r="AX57" s="87"/>
      <c r="AY57" s="87"/>
      <c r="AZ57" s="87"/>
      <c r="BA57" s="57"/>
      <c r="BB57" s="87"/>
      <c r="BC57" s="57"/>
    </row>
    <row r="58" spans="1:73" s="19" customFormat="1" ht="12" customHeight="1" x14ac:dyDescent="0.2">
      <c r="A58" s="17" t="s">
        <v>58</v>
      </c>
      <c r="B58" s="24">
        <v>1032</v>
      </c>
      <c r="C58" s="24">
        <v>1253</v>
      </c>
      <c r="D58" s="24">
        <v>-221</v>
      </c>
      <c r="E58" s="32">
        <v>1508.7</v>
      </c>
      <c r="F58" s="24">
        <v>1831.9</v>
      </c>
      <c r="G58" s="24">
        <v>-323.2</v>
      </c>
      <c r="H58" s="33">
        <v>0.68400000000000005</v>
      </c>
      <c r="I58" s="31">
        <v>18</v>
      </c>
      <c r="J58" s="24">
        <v>21.9</v>
      </c>
      <c r="K58" s="24">
        <v>-3.9</v>
      </c>
      <c r="L58" s="18"/>
      <c r="M58" s="54">
        <f t="shared" si="14"/>
        <v>8381.6666666666661</v>
      </c>
      <c r="N58" s="54">
        <f t="shared" si="15"/>
        <v>8364.8401826484023</v>
      </c>
      <c r="O58" s="40">
        <f t="shared" si="16"/>
        <v>8373.2534246575342</v>
      </c>
      <c r="P58" s="120">
        <f t="shared" si="6"/>
        <v>3.0420320161072913E-2</v>
      </c>
      <c r="Q58" s="120">
        <f t="shared" si="7"/>
        <v>-8.5796798389270873E-3</v>
      </c>
      <c r="R58" s="55">
        <v>248.70987299999999</v>
      </c>
      <c r="S58" s="56">
        <f>POWER(R68/R58,0.1)</f>
        <v>1.0127029671830809</v>
      </c>
      <c r="T58" s="57">
        <f t="shared" si="17"/>
        <v>33.666751237726437</v>
      </c>
      <c r="U58" s="59">
        <v>5.6166666666666663</v>
      </c>
      <c r="V58" s="58"/>
      <c r="W58" s="65"/>
      <c r="X58" s="59"/>
      <c r="Y58" s="60"/>
      <c r="Z58" s="59"/>
      <c r="AA58" s="59"/>
      <c r="AB58" s="59"/>
      <c r="AC58" s="60"/>
      <c r="AD58" s="71"/>
      <c r="AE58" s="59"/>
      <c r="AF58" s="80"/>
      <c r="AG58" s="59"/>
      <c r="AH58" s="59"/>
      <c r="AI58" s="75"/>
      <c r="AJ58" s="75"/>
      <c r="AK58" s="59"/>
      <c r="AL58" s="60"/>
      <c r="AM58" s="59"/>
      <c r="AN58" s="59"/>
      <c r="AO58" s="59"/>
      <c r="AP58" s="60"/>
      <c r="AQ58" s="59"/>
      <c r="AR58" s="57"/>
      <c r="AS58" s="57"/>
      <c r="AT58" s="57"/>
      <c r="AU58" s="57"/>
      <c r="AV58" s="68"/>
      <c r="AW58" s="68"/>
      <c r="AX58" s="59">
        <f>SUM($E51:$E58)</f>
        <v>10616</v>
      </c>
      <c r="AY58" s="60">
        <f>SUM($F51:$F58)</f>
        <v>13094.300000000001</v>
      </c>
      <c r="AZ58" s="59">
        <f>SUM($O51:$O58)</f>
        <v>59311.971911547778</v>
      </c>
      <c r="BA58" s="59">
        <f>AZ58/$W$56</f>
        <v>7413.9964889434723</v>
      </c>
      <c r="BB58" s="59">
        <f>AVERAGE($E51:$E58)</f>
        <v>1327</v>
      </c>
      <c r="BC58" s="60">
        <f>AVERAGE($F51:$F58)</f>
        <v>1636.7875000000001</v>
      </c>
      <c r="BD58" s="59">
        <f>BB58-BC58</f>
        <v>-309.78750000000014</v>
      </c>
      <c r="BE58" s="59">
        <f>BD58/$O58</f>
        <v>-3.6997267882486244E-2</v>
      </c>
      <c r="BF58" s="80">
        <f>BD58/BA58</f>
        <v>-4.1784144416845581E-2</v>
      </c>
      <c r="BG58" s="59">
        <f>AX58/AZ58</f>
        <v>0.17898578748708086</v>
      </c>
      <c r="BH58" s="59">
        <f>AY58/AZ58</f>
        <v>0.22076993190392644</v>
      </c>
      <c r="BI58" s="67">
        <f>POWER($O58/$O54,1/$W$56)</f>
        <v>1.0171794444025293</v>
      </c>
      <c r="BJ58" s="87">
        <f>AVERAGE($U51:$U58)</f>
        <v>6.7302083333333336</v>
      </c>
    </row>
    <row r="59" spans="1:73" s="19" customFormat="1" ht="12" customHeight="1" x14ac:dyDescent="0.2">
      <c r="A59" s="17" t="s">
        <v>59</v>
      </c>
      <c r="B59" s="24">
        <v>1055</v>
      </c>
      <c r="C59" s="24">
        <v>1324.2</v>
      </c>
      <c r="D59" s="24">
        <v>-269.2</v>
      </c>
      <c r="E59" s="32">
        <v>1473</v>
      </c>
      <c r="F59" s="24">
        <v>1849</v>
      </c>
      <c r="G59" s="24">
        <v>-375.9</v>
      </c>
      <c r="H59" s="33">
        <v>0.71619999999999995</v>
      </c>
      <c r="I59" s="31">
        <v>17.8</v>
      </c>
      <c r="J59" s="24">
        <v>22.3</v>
      </c>
      <c r="K59" s="24">
        <v>-4.5</v>
      </c>
      <c r="L59" s="18"/>
      <c r="M59" s="54">
        <f t="shared" si="14"/>
        <v>8275.2808988764045</v>
      </c>
      <c r="N59" s="54">
        <f t="shared" si="15"/>
        <v>8291.4798206278028</v>
      </c>
      <c r="O59" s="40">
        <f t="shared" si="16"/>
        <v>8283.3803597521037</v>
      </c>
      <c r="P59" s="120">
        <f t="shared" si="6"/>
        <v>-1.0733350628176683E-2</v>
      </c>
      <c r="Q59" s="120">
        <f t="shared" si="7"/>
        <v>-5.5733350628176678E-2</v>
      </c>
      <c r="R59" s="61">
        <f t="shared" ref="R59:R67" si="20">R58*S$58</f>
        <v>251.86922635482722</v>
      </c>
      <c r="S59" s="56">
        <f t="shared" ref="S59:S67" si="21">$S$58</f>
        <v>1.0127029671830809</v>
      </c>
      <c r="T59" s="57">
        <f t="shared" si="17"/>
        <v>32.887623786491005</v>
      </c>
      <c r="U59" s="59">
        <v>6.8499999999999988</v>
      </c>
      <c r="V59" s="58"/>
      <c r="W59" s="65"/>
      <c r="X59" s="59"/>
      <c r="Y59" s="60"/>
      <c r="Z59" s="59"/>
      <c r="AA59" s="59"/>
      <c r="AB59" s="59"/>
      <c r="AC59" s="60"/>
      <c r="AD59" s="71"/>
      <c r="AE59" s="59"/>
      <c r="AF59" s="80"/>
      <c r="AG59" s="59"/>
      <c r="AH59" s="59"/>
      <c r="AI59" s="75"/>
      <c r="AJ59" s="75"/>
      <c r="AK59" s="59"/>
      <c r="AL59" s="60"/>
      <c r="AM59" s="59"/>
      <c r="AN59" s="59"/>
      <c r="AO59" s="59"/>
      <c r="AP59" s="60"/>
      <c r="AQ59" s="59"/>
      <c r="AR59" s="57"/>
      <c r="AS59" s="57"/>
      <c r="AT59" s="57"/>
      <c r="AU59" s="57"/>
      <c r="AV59" s="68"/>
      <c r="AW59" s="68"/>
      <c r="AX59" s="68"/>
      <c r="AY59" s="68"/>
      <c r="AZ59" s="68"/>
      <c r="BA59" s="57"/>
      <c r="BB59" s="68"/>
      <c r="BC59" s="57"/>
    </row>
    <row r="60" spans="1:73" s="19" customFormat="1" ht="12" customHeight="1" x14ac:dyDescent="0.2">
      <c r="A60" s="17" t="s">
        <v>60</v>
      </c>
      <c r="B60" s="24">
        <v>1091.2</v>
      </c>
      <c r="C60" s="24">
        <v>1381.5</v>
      </c>
      <c r="D60" s="24">
        <v>-290.3</v>
      </c>
      <c r="E60" s="32">
        <v>1467.5</v>
      </c>
      <c r="F60" s="24">
        <v>1857.9</v>
      </c>
      <c r="G60" s="24">
        <v>-390.4</v>
      </c>
      <c r="H60" s="33">
        <v>0.74360000000000004</v>
      </c>
      <c r="I60" s="31">
        <v>17.5</v>
      </c>
      <c r="J60" s="24">
        <v>22.1</v>
      </c>
      <c r="K60" s="24">
        <v>-4.7</v>
      </c>
      <c r="L60" s="18"/>
      <c r="M60" s="54">
        <f t="shared" si="14"/>
        <v>8385.7142857142862</v>
      </c>
      <c r="N60" s="54">
        <f t="shared" si="15"/>
        <v>8406.7873303167416</v>
      </c>
      <c r="O60" s="40">
        <f t="shared" si="16"/>
        <v>8396.250808015513</v>
      </c>
      <c r="P60" s="120">
        <f t="shared" si="6"/>
        <v>1.3626133699212046E-2</v>
      </c>
      <c r="Q60" s="120">
        <f t="shared" si="7"/>
        <v>-3.3373866300787952E-2</v>
      </c>
      <c r="R60" s="61">
        <f t="shared" si="20"/>
        <v>255.06871287164057</v>
      </c>
      <c r="S60" s="56">
        <f t="shared" si="21"/>
        <v>1.0127029671830809</v>
      </c>
      <c r="T60" s="57">
        <f t="shared" si="17"/>
        <v>32.917603705636758</v>
      </c>
      <c r="U60" s="59">
        <v>7.4916666666666671</v>
      </c>
      <c r="V60" s="58" t="s">
        <v>83</v>
      </c>
      <c r="W60" s="65">
        <v>4</v>
      </c>
      <c r="X60" s="59">
        <f>SUM($E57:$E60)</f>
        <v>5943.2</v>
      </c>
      <c r="Y60" s="60">
        <f>SUM($F57:$F60)</f>
        <v>7262.9</v>
      </c>
      <c r="Z60" s="59">
        <f>SUM($O57:$O60)</f>
        <v>33178.940786026462</v>
      </c>
      <c r="AA60" s="59">
        <f>Z60/$W60</f>
        <v>8294.7351965066155</v>
      </c>
      <c r="AB60" s="59">
        <f>AVERAGE($E53:$E60)</f>
        <v>1408.575</v>
      </c>
      <c r="AC60" s="60">
        <f>AVERAGE($F53:$F60)</f>
        <v>1725.1624999999999</v>
      </c>
      <c r="AD60" s="71">
        <f>AB60-AC60</f>
        <v>-316.58749999999986</v>
      </c>
      <c r="AE60" s="59">
        <f>AD60/$O60</f>
        <v>-3.7705817422434354E-2</v>
      </c>
      <c r="AF60" s="80">
        <f>AD60/AA60</f>
        <v>-3.8167282318226727E-2</v>
      </c>
      <c r="AG60" s="59">
        <f>X60/Z60</f>
        <v>0.17912567005463353</v>
      </c>
      <c r="AH60" s="59">
        <f>Y60/Z60</f>
        <v>0.21890090002688753</v>
      </c>
      <c r="AI60" s="75">
        <f>POWER($O60/$O56,1/$W60)</f>
        <v>1.0182754334065491</v>
      </c>
      <c r="AJ60" s="75">
        <f>AVERAGE($U57:$U60)</f>
        <v>6.3041666666666663</v>
      </c>
      <c r="AK60" s="59"/>
      <c r="AL60" s="60"/>
      <c r="AM60" s="59"/>
      <c r="AN60" s="59"/>
      <c r="AO60" s="59"/>
      <c r="AP60" s="60"/>
      <c r="AQ60" s="59"/>
      <c r="AR60" s="57"/>
      <c r="AS60" s="57"/>
      <c r="AT60" s="57"/>
      <c r="AU60" s="57"/>
      <c r="AV60" s="68"/>
      <c r="AW60" s="68"/>
      <c r="AX60" s="68"/>
      <c r="AY60" s="68"/>
      <c r="AZ60" s="68"/>
      <c r="BA60" s="57"/>
      <c r="BB60" s="68"/>
      <c r="BC60" s="57"/>
    </row>
    <row r="61" spans="1:73" s="20" customFormat="1" ht="12" customHeight="1" x14ac:dyDescent="0.2">
      <c r="A61" s="17" t="s">
        <v>61</v>
      </c>
      <c r="B61" s="24">
        <v>1154.3</v>
      </c>
      <c r="C61" s="24">
        <v>1409.4</v>
      </c>
      <c r="D61" s="24">
        <v>-255.1</v>
      </c>
      <c r="E61" s="32">
        <v>1511.5</v>
      </c>
      <c r="F61" s="24">
        <v>1845.5</v>
      </c>
      <c r="G61" s="24">
        <v>-334</v>
      </c>
      <c r="H61" s="33">
        <v>0.76370000000000005</v>
      </c>
      <c r="I61" s="31">
        <v>17.5</v>
      </c>
      <c r="J61" s="24">
        <v>21.4</v>
      </c>
      <c r="K61" s="24">
        <v>-3.9</v>
      </c>
      <c r="M61" s="54">
        <f t="shared" si="14"/>
        <v>8637.1428571428569</v>
      </c>
      <c r="N61" s="54">
        <f t="shared" si="15"/>
        <v>8623.8317757009354</v>
      </c>
      <c r="O61" s="40">
        <f t="shared" si="16"/>
        <v>8630.4873164218952</v>
      </c>
      <c r="P61" s="120">
        <f t="shared" si="6"/>
        <v>2.7897750289065618E-2</v>
      </c>
      <c r="Q61" s="120">
        <f t="shared" si="7"/>
        <v>-1.1102249710934382E-2</v>
      </c>
      <c r="R61" s="61">
        <f t="shared" si="20"/>
        <v>258.30884236067971</v>
      </c>
      <c r="S61" s="56">
        <f t="shared" si="21"/>
        <v>1.0127029671830809</v>
      </c>
      <c r="T61" s="57">
        <f t="shared" si="17"/>
        <v>33.411505535575294</v>
      </c>
      <c r="U61" s="59">
        <v>6.9083333333333323</v>
      </c>
      <c r="V61" s="58"/>
      <c r="W61" s="65"/>
      <c r="X61" s="59"/>
      <c r="Y61" s="60"/>
      <c r="Z61" s="59"/>
      <c r="AA61" s="59"/>
      <c r="AB61" s="59"/>
      <c r="AC61" s="60"/>
      <c r="AD61" s="71"/>
      <c r="AE61" s="59"/>
      <c r="AF61" s="80"/>
      <c r="AG61" s="59"/>
      <c r="AH61" s="59"/>
      <c r="AI61" s="75"/>
      <c r="AJ61" s="75"/>
      <c r="AK61" s="59">
        <f>SUM($E58:$E61)</f>
        <v>5960.7</v>
      </c>
      <c r="AL61" s="60">
        <f>SUM($F58:$F61)</f>
        <v>7384.3</v>
      </c>
      <c r="AM61" s="59">
        <f>SUM($O58:$O61)</f>
        <v>33683.371908847046</v>
      </c>
      <c r="AN61" s="59">
        <f>AM61/$W$60</f>
        <v>8420.8429772117615</v>
      </c>
      <c r="AO61" s="59">
        <f>AVERAGE($E54:$E61)</f>
        <v>1441.15</v>
      </c>
      <c r="AP61" s="60">
        <f>AVERAGE($F54:$F61)</f>
        <v>1754.2624999999998</v>
      </c>
      <c r="AQ61" s="59">
        <f>AO61-AP61</f>
        <v>-313.11249999999973</v>
      </c>
      <c r="AR61" s="59">
        <f>AQ61/$O61</f>
        <v>-3.6279816946630163E-2</v>
      </c>
      <c r="AS61" s="80">
        <f>AQ61/AN61</f>
        <v>-3.7183035100801141E-2</v>
      </c>
      <c r="AT61" s="59">
        <f>AK61/AM61</f>
        <v>0.17696268699376866</v>
      </c>
      <c r="AU61" s="59">
        <f>AL61/AM61</f>
        <v>0.21922686422200177</v>
      </c>
      <c r="AV61" s="67">
        <f>POWER($O61/$O57,1/$W$60)</f>
        <v>1.0151702319102593</v>
      </c>
      <c r="AW61" s="87">
        <f>AVERAGE($U58:$U61)</f>
        <v>6.7166666666666659</v>
      </c>
      <c r="AX61" s="87"/>
      <c r="AY61" s="87"/>
      <c r="AZ61" s="87"/>
      <c r="BA61" s="57"/>
      <c r="BB61" s="87"/>
      <c r="BC61" s="57"/>
    </row>
    <row r="62" spans="1:73" s="20" customFormat="1" ht="12" customHeight="1" x14ac:dyDescent="0.2">
      <c r="A62" s="17" t="s">
        <v>62</v>
      </c>
      <c r="B62" s="24">
        <v>1258.5999999999999</v>
      </c>
      <c r="C62" s="24">
        <v>1461.8</v>
      </c>
      <c r="D62" s="24">
        <v>-203.2</v>
      </c>
      <c r="E62" s="32">
        <v>1617.7</v>
      </c>
      <c r="F62" s="24">
        <v>1878.9</v>
      </c>
      <c r="G62" s="24">
        <v>-261.2</v>
      </c>
      <c r="H62" s="33">
        <v>0.77800000000000002</v>
      </c>
      <c r="I62" s="31">
        <v>18</v>
      </c>
      <c r="J62" s="24">
        <v>21</v>
      </c>
      <c r="K62" s="24">
        <v>-2.9</v>
      </c>
      <c r="M62" s="54">
        <f t="shared" si="14"/>
        <v>8987.2222222222226</v>
      </c>
      <c r="N62" s="54">
        <f t="shared" si="15"/>
        <v>8947.1428571428569</v>
      </c>
      <c r="O62" s="40">
        <f t="shared" si="16"/>
        <v>8967.1825396825407</v>
      </c>
      <c r="P62" s="120">
        <f t="shared" si="6"/>
        <v>3.9012307291152543E-2</v>
      </c>
      <c r="Q62" s="120">
        <f t="shared" si="7"/>
        <v>1.0012307291152545E-2</v>
      </c>
      <c r="R62" s="61">
        <f t="shared" si="20"/>
        <v>261.59013110828704</v>
      </c>
      <c r="S62" s="56">
        <f t="shared" si="21"/>
        <v>1.0127029671830809</v>
      </c>
      <c r="T62" s="57">
        <f t="shared" si="17"/>
        <v>34.279513916258992</v>
      </c>
      <c r="U62" s="59">
        <v>6.1000000000000005</v>
      </c>
      <c r="V62" s="58"/>
      <c r="W62" s="65"/>
      <c r="X62" s="59"/>
      <c r="Y62" s="60"/>
      <c r="Z62" s="59"/>
      <c r="AA62" s="59"/>
      <c r="AB62" s="59"/>
      <c r="AC62" s="60"/>
      <c r="AD62" s="71"/>
      <c r="AE62" s="59"/>
      <c r="AF62" s="80"/>
      <c r="AG62" s="59"/>
      <c r="AH62" s="59"/>
      <c r="AI62" s="75"/>
      <c r="AJ62" s="75"/>
      <c r="AK62" s="59"/>
      <c r="AL62" s="60"/>
      <c r="AM62" s="59"/>
      <c r="AN62" s="59"/>
      <c r="AO62" s="59"/>
      <c r="AP62" s="60"/>
      <c r="AQ62" s="59"/>
      <c r="AR62" s="57"/>
      <c r="AS62" s="57"/>
      <c r="AT62" s="57"/>
      <c r="AU62" s="57"/>
      <c r="AV62" s="68"/>
      <c r="AW62" s="68"/>
      <c r="AX62" s="59">
        <f>SUM($E59:$E62)</f>
        <v>6069.7</v>
      </c>
      <c r="AY62" s="60">
        <f>SUM($F59:$F62)</f>
        <v>7431.2999999999993</v>
      </c>
      <c r="AZ62" s="59">
        <f>SUM($O59:$O62)</f>
        <v>34277.301023872053</v>
      </c>
      <c r="BA62" s="59">
        <f>AZ62/$W$60</f>
        <v>8569.3252559680132</v>
      </c>
      <c r="BB62" s="59">
        <f>AVERAGE($E55:$E62)</f>
        <v>1483.65</v>
      </c>
      <c r="BC62" s="60">
        <f>AVERAGE($F55:$F62)</f>
        <v>1783.4749999999999</v>
      </c>
      <c r="BD62" s="59">
        <f>BB62-BC62</f>
        <v>-299.82499999999982</v>
      </c>
      <c r="BE62" s="59">
        <f>BD62/$O62</f>
        <v>-3.3435808702809607E-2</v>
      </c>
      <c r="BF62" s="80">
        <f>BD62/BA62</f>
        <v>-3.4988168968284869E-2</v>
      </c>
      <c r="BG62" s="59">
        <f>AX62/AZ62</f>
        <v>0.1770763688708403</v>
      </c>
      <c r="BH62" s="59">
        <f>AY62/AZ62</f>
        <v>0.21679944972401857</v>
      </c>
      <c r="BI62" s="67">
        <f>POWER($O62/$O58,1/$W$60)</f>
        <v>1.0172798535059397</v>
      </c>
      <c r="BJ62" s="87">
        <f>AVERAGE($U59:$U62)</f>
        <v>6.8374999999999995</v>
      </c>
    </row>
    <row r="63" spans="1:73" s="20" customFormat="1" ht="12" customHeight="1" x14ac:dyDescent="0.2">
      <c r="A63" s="17" t="s">
        <v>63</v>
      </c>
      <c r="B63" s="24">
        <v>1351.8</v>
      </c>
      <c r="C63" s="24">
        <v>1515.8</v>
      </c>
      <c r="D63" s="24">
        <v>-164</v>
      </c>
      <c r="E63" s="32">
        <v>1691.4</v>
      </c>
      <c r="F63" s="24">
        <v>1896.6</v>
      </c>
      <c r="G63" s="24">
        <v>-205.1</v>
      </c>
      <c r="H63" s="33">
        <v>0.79920000000000002</v>
      </c>
      <c r="I63" s="31">
        <v>18.399999999999999</v>
      </c>
      <c r="J63" s="24">
        <v>20.6</v>
      </c>
      <c r="K63" s="24">
        <v>-2.2000000000000002</v>
      </c>
      <c r="M63" s="54">
        <f t="shared" si="14"/>
        <v>9192.391304347826</v>
      </c>
      <c r="N63" s="54">
        <f t="shared" si="15"/>
        <v>9206.7961165048546</v>
      </c>
      <c r="O63" s="40">
        <f t="shared" si="16"/>
        <v>9199.5937104263394</v>
      </c>
      <c r="P63" s="120">
        <f t="shared" si="6"/>
        <v>2.5917970300627629E-2</v>
      </c>
      <c r="Q63" s="120">
        <f t="shared" si="7"/>
        <v>3.9179703006276267E-3</v>
      </c>
      <c r="R63" s="61">
        <f t="shared" si="20"/>
        <v>264.91310195917345</v>
      </c>
      <c r="S63" s="56">
        <f t="shared" si="21"/>
        <v>1.0127029671830809</v>
      </c>
      <c r="T63" s="57">
        <f t="shared" si="17"/>
        <v>34.72683548828067</v>
      </c>
      <c r="U63" s="59">
        <v>5.5916666666666677</v>
      </c>
      <c r="V63" s="58"/>
      <c r="W63" s="65"/>
      <c r="X63" s="59"/>
      <c r="Y63" s="60"/>
      <c r="Z63" s="59"/>
      <c r="AA63" s="59"/>
      <c r="AB63" s="59"/>
      <c r="AC63" s="60"/>
      <c r="AD63" s="71"/>
      <c r="AE63" s="59"/>
      <c r="AF63" s="80"/>
      <c r="AG63" s="59"/>
      <c r="AH63" s="59"/>
      <c r="AI63" s="75"/>
      <c r="AJ63" s="75"/>
      <c r="AK63" s="59"/>
      <c r="AL63" s="60"/>
      <c r="AM63" s="59"/>
      <c r="AN63" s="59"/>
      <c r="AO63" s="59"/>
      <c r="AP63" s="60"/>
      <c r="AQ63" s="59"/>
      <c r="AR63" s="57"/>
      <c r="AS63" s="57"/>
      <c r="AT63" s="57"/>
      <c r="AU63" s="57"/>
      <c r="AV63" s="68"/>
      <c r="AW63" s="68"/>
      <c r="AX63" s="68"/>
      <c r="AY63" s="68"/>
      <c r="AZ63" s="68"/>
      <c r="BA63" s="57"/>
      <c r="BB63" s="68"/>
      <c r="BC63" s="57"/>
    </row>
    <row r="64" spans="1:73" s="20" customFormat="1" ht="12" customHeight="1" x14ac:dyDescent="0.2">
      <c r="A64" s="17" t="s">
        <v>64</v>
      </c>
      <c r="B64" s="24">
        <v>1453.1</v>
      </c>
      <c r="C64" s="24">
        <v>1560.5</v>
      </c>
      <c r="D64" s="24">
        <v>-107.4</v>
      </c>
      <c r="E64" s="32">
        <v>1775.5</v>
      </c>
      <c r="F64" s="24">
        <v>1906.8</v>
      </c>
      <c r="G64" s="24">
        <v>-131.30000000000001</v>
      </c>
      <c r="H64" s="33">
        <v>0.81840000000000002</v>
      </c>
      <c r="I64" s="31">
        <v>18.8</v>
      </c>
      <c r="J64" s="24">
        <v>20.2</v>
      </c>
      <c r="K64" s="24">
        <v>-1.4</v>
      </c>
      <c r="M64" s="54">
        <f t="shared" si="14"/>
        <v>9444.1489361702115</v>
      </c>
      <c r="N64" s="54">
        <f t="shared" si="15"/>
        <v>9439.6039603960398</v>
      </c>
      <c r="O64" s="40">
        <f t="shared" si="16"/>
        <v>9441.8764482831248</v>
      </c>
      <c r="P64" s="120">
        <f t="shared" si="6"/>
        <v>2.6336243260633867E-2</v>
      </c>
      <c r="Q64" s="120">
        <f t="shared" si="7"/>
        <v>1.2336243260633869E-2</v>
      </c>
      <c r="R64" s="61">
        <f t="shared" si="20"/>
        <v>268.27828439972899</v>
      </c>
      <c r="S64" s="56">
        <f t="shared" si="21"/>
        <v>1.0127029671830809</v>
      </c>
      <c r="T64" s="57">
        <f t="shared" si="17"/>
        <v>35.194337362821834</v>
      </c>
      <c r="U64" s="59">
        <v>5.4083333333333341</v>
      </c>
      <c r="V64" s="58"/>
      <c r="W64" s="65"/>
      <c r="X64" s="59"/>
      <c r="Y64" s="60"/>
      <c r="Z64" s="59"/>
      <c r="AA64" s="59"/>
      <c r="AB64" s="59"/>
      <c r="AC64" s="60"/>
      <c r="AD64" s="71"/>
      <c r="AE64" s="59"/>
      <c r="AF64" s="80"/>
      <c r="AG64" s="59"/>
      <c r="AH64" s="59"/>
      <c r="AI64" s="75"/>
      <c r="AJ64" s="75"/>
      <c r="AK64" s="59"/>
      <c r="AL64" s="60"/>
      <c r="AM64" s="59"/>
      <c r="AN64" s="59"/>
      <c r="AO64" s="59"/>
      <c r="AP64" s="60"/>
      <c r="AQ64" s="59"/>
      <c r="AR64" s="57"/>
      <c r="AS64" s="57"/>
      <c r="AT64" s="57"/>
      <c r="AU64" s="57"/>
      <c r="AV64" s="68"/>
      <c r="AW64" s="68"/>
      <c r="AX64" s="68"/>
      <c r="AY64" s="68"/>
      <c r="AZ64" s="68"/>
      <c r="BA64" s="57"/>
      <c r="BB64" s="68"/>
      <c r="BC64" s="57"/>
    </row>
    <row r="65" spans="1:65" s="20" customFormat="1" ht="12" customHeight="1" x14ac:dyDescent="0.2">
      <c r="A65" s="17" t="s">
        <v>65</v>
      </c>
      <c r="B65" s="24">
        <v>1579.2</v>
      </c>
      <c r="C65" s="24">
        <v>1601.1</v>
      </c>
      <c r="D65" s="24">
        <v>-21.9</v>
      </c>
      <c r="E65" s="32">
        <v>1889.9</v>
      </c>
      <c r="F65" s="24">
        <v>1916.1</v>
      </c>
      <c r="G65" s="24">
        <v>-26.2</v>
      </c>
      <c r="H65" s="33">
        <v>0.83560000000000001</v>
      </c>
      <c r="I65" s="31">
        <v>19.2</v>
      </c>
      <c r="J65" s="24">
        <v>19.5</v>
      </c>
      <c r="K65" s="24">
        <v>-0.3</v>
      </c>
      <c r="M65" s="54">
        <f t="shared" si="14"/>
        <v>9843.2291666666679</v>
      </c>
      <c r="N65" s="54">
        <f t="shared" si="15"/>
        <v>9826.1538461538457</v>
      </c>
      <c r="O65" s="40">
        <f t="shared" si="16"/>
        <v>9834.6915064102577</v>
      </c>
      <c r="P65" s="120">
        <f t="shared" si="6"/>
        <v>4.1603494843290491E-2</v>
      </c>
      <c r="Q65" s="120">
        <f t="shared" si="7"/>
        <v>3.8603494843290488E-2</v>
      </c>
      <c r="R65" s="61">
        <f t="shared" si="20"/>
        <v>271.68621464239203</v>
      </c>
      <c r="S65" s="56">
        <f t="shared" si="21"/>
        <v>1.0127029671830809</v>
      </c>
      <c r="T65" s="57">
        <f t="shared" si="17"/>
        <v>36.198713723312046</v>
      </c>
      <c r="U65" s="59">
        <v>4.9416666666666664</v>
      </c>
      <c r="V65" s="58"/>
      <c r="W65" s="65"/>
      <c r="X65" s="59"/>
      <c r="Y65" s="60"/>
      <c r="Z65" s="59"/>
      <c r="AA65" s="59"/>
      <c r="AB65" s="59"/>
      <c r="AC65" s="60"/>
      <c r="AD65" s="71"/>
      <c r="AE65" s="59"/>
      <c r="AF65" s="80"/>
      <c r="AG65" s="59"/>
      <c r="AH65" s="59"/>
      <c r="AI65" s="75"/>
      <c r="AJ65" s="75"/>
      <c r="AK65" s="59"/>
      <c r="AL65" s="60"/>
      <c r="AM65" s="59"/>
      <c r="AN65" s="59"/>
      <c r="AO65" s="59"/>
      <c r="AP65" s="60"/>
      <c r="AQ65" s="59"/>
      <c r="AR65" s="57"/>
      <c r="AS65" s="57"/>
      <c r="AT65" s="57"/>
      <c r="AU65" s="57"/>
      <c r="AV65" s="68"/>
      <c r="AW65" s="68"/>
      <c r="AX65" s="68"/>
      <c r="AY65" s="68"/>
      <c r="AZ65" s="68"/>
      <c r="BA65" s="57"/>
      <c r="BB65" s="68"/>
      <c r="BC65" s="57"/>
    </row>
    <row r="66" spans="1:65" s="20" customFormat="1" ht="12" customHeight="1" x14ac:dyDescent="0.2">
      <c r="A66" s="17" t="s">
        <v>66</v>
      </c>
      <c r="B66" s="24">
        <v>1721.7</v>
      </c>
      <c r="C66" s="24">
        <v>1652.5</v>
      </c>
      <c r="D66" s="24">
        <v>69.3</v>
      </c>
      <c r="E66" s="32">
        <v>2040.9</v>
      </c>
      <c r="F66" s="24">
        <v>1958.8</v>
      </c>
      <c r="G66" s="24">
        <v>82.1</v>
      </c>
      <c r="H66" s="33">
        <v>0.84360000000000002</v>
      </c>
      <c r="I66" s="31">
        <v>19.899999999999999</v>
      </c>
      <c r="J66" s="24">
        <v>19.100000000000001</v>
      </c>
      <c r="K66" s="24">
        <v>0.8</v>
      </c>
      <c r="M66" s="54">
        <f t="shared" si="14"/>
        <v>10255.778894472363</v>
      </c>
      <c r="N66" s="54">
        <f t="shared" si="15"/>
        <v>10255.497382198952</v>
      </c>
      <c r="O66" s="40">
        <f t="shared" si="16"/>
        <v>10255.638138335657</v>
      </c>
      <c r="P66" s="120">
        <f t="shared" si="6"/>
        <v>4.2802220247683986E-2</v>
      </c>
      <c r="Q66" s="120">
        <f t="shared" si="7"/>
        <v>5.0802220247683987E-2</v>
      </c>
      <c r="R66" s="61">
        <f t="shared" si="20"/>
        <v>275.13743571108984</v>
      </c>
      <c r="S66" s="56">
        <f t="shared" si="21"/>
        <v>1.0127029671830809</v>
      </c>
      <c r="T66" s="57">
        <f t="shared" si="17"/>
        <v>37.274601007420408</v>
      </c>
      <c r="U66" s="59">
        <v>4.5</v>
      </c>
      <c r="V66" s="58"/>
      <c r="W66" s="65"/>
      <c r="X66" s="59"/>
      <c r="Y66" s="60"/>
      <c r="Z66" s="59"/>
      <c r="AA66" s="59"/>
      <c r="AB66" s="59"/>
      <c r="AC66" s="60"/>
      <c r="AD66" s="71"/>
      <c r="AE66" s="59"/>
      <c r="AF66" s="80"/>
      <c r="AG66" s="59"/>
      <c r="AH66" s="59"/>
      <c r="AI66" s="75"/>
      <c r="AJ66" s="75"/>
      <c r="AK66" s="59"/>
      <c r="AL66" s="60"/>
      <c r="AM66" s="59"/>
      <c r="AN66" s="59"/>
      <c r="AO66" s="59"/>
      <c r="AP66" s="60"/>
      <c r="AQ66" s="59"/>
      <c r="AR66" s="57"/>
      <c r="AS66" s="57"/>
      <c r="AT66" s="57"/>
      <c r="AU66" s="57"/>
      <c r="AV66" s="68"/>
      <c r="AW66" s="68"/>
      <c r="AX66" s="68"/>
      <c r="AY66" s="68"/>
      <c r="AZ66" s="68"/>
      <c r="BA66" s="57"/>
      <c r="BB66" s="68"/>
      <c r="BC66" s="57"/>
    </row>
    <row r="67" spans="1:65" s="20" customFormat="1" ht="12" customHeight="1" x14ac:dyDescent="0.2">
      <c r="A67" s="17" t="s">
        <v>67</v>
      </c>
      <c r="B67" s="24">
        <v>1827.5</v>
      </c>
      <c r="C67" s="24">
        <v>1701.8</v>
      </c>
      <c r="D67" s="24">
        <v>125.6</v>
      </c>
      <c r="E67" s="32">
        <v>2136.4</v>
      </c>
      <c r="F67" s="24">
        <v>1989.5</v>
      </c>
      <c r="G67" s="24">
        <v>146.80000000000001</v>
      </c>
      <c r="H67" s="33">
        <v>0.85540000000000005</v>
      </c>
      <c r="I67" s="31">
        <v>19.8</v>
      </c>
      <c r="J67" s="24">
        <v>18.5</v>
      </c>
      <c r="K67" s="24">
        <v>1.4</v>
      </c>
      <c r="M67" s="54">
        <f t="shared" si="14"/>
        <v>10789.898989898989</v>
      </c>
      <c r="N67" s="54">
        <f t="shared" si="15"/>
        <v>10754.054054054053</v>
      </c>
      <c r="O67" s="40">
        <f t="shared" si="16"/>
        <v>10771.976521976521</v>
      </c>
      <c r="P67" s="120">
        <f t="shared" si="6"/>
        <v>5.0346782586915564E-2</v>
      </c>
      <c r="Q67" s="120">
        <f t="shared" si="7"/>
        <v>6.4346782586915563E-2</v>
      </c>
      <c r="R67" s="61">
        <f t="shared" si="20"/>
        <v>278.63249752776483</v>
      </c>
      <c r="S67" s="56">
        <f t="shared" si="21"/>
        <v>1.0127029671830809</v>
      </c>
      <c r="T67" s="57">
        <f t="shared" si="17"/>
        <v>38.660158515440678</v>
      </c>
      <c r="U67" s="59">
        <v>4.2166666666666677</v>
      </c>
      <c r="V67" s="58"/>
      <c r="W67" s="65"/>
      <c r="X67" s="59"/>
      <c r="Y67" s="60"/>
      <c r="Z67" s="59"/>
      <c r="AA67" s="59"/>
      <c r="AB67" s="59"/>
      <c r="AC67" s="60"/>
      <c r="AD67" s="71"/>
      <c r="AE67" s="59"/>
      <c r="AF67" s="80"/>
      <c r="AG67" s="59"/>
      <c r="AH67" s="59"/>
      <c r="AI67" s="75"/>
      <c r="AJ67" s="75"/>
      <c r="AK67" s="59"/>
      <c r="AL67" s="60"/>
      <c r="AM67" s="59"/>
      <c r="AN67" s="59"/>
      <c r="AO67" s="59"/>
      <c r="AP67" s="60"/>
      <c r="AQ67" s="59"/>
      <c r="AR67" s="57"/>
      <c r="AS67" s="57"/>
      <c r="AT67" s="57"/>
      <c r="AU67" s="57"/>
      <c r="AV67" s="68"/>
      <c r="AW67" s="68"/>
      <c r="AX67" s="68"/>
      <c r="AY67" s="68"/>
      <c r="AZ67" s="68"/>
      <c r="BA67" s="57"/>
      <c r="BB67" s="68"/>
      <c r="BC67" s="57"/>
    </row>
    <row r="68" spans="1:65" ht="12" customHeight="1" x14ac:dyDescent="0.2">
      <c r="A68" s="17" t="s">
        <v>68</v>
      </c>
      <c r="B68" s="24">
        <v>2025.2</v>
      </c>
      <c r="C68" s="24">
        <v>1789</v>
      </c>
      <c r="D68" s="24">
        <v>236.2</v>
      </c>
      <c r="E68" s="32">
        <v>2310</v>
      </c>
      <c r="F68" s="24">
        <v>2040.6</v>
      </c>
      <c r="G68" s="24">
        <v>269.5</v>
      </c>
      <c r="H68" s="33">
        <v>0.87670000000000003</v>
      </c>
      <c r="I68" s="31">
        <v>20.6</v>
      </c>
      <c r="J68" s="24">
        <v>18.2</v>
      </c>
      <c r="K68" s="24">
        <v>2.4</v>
      </c>
      <c r="M68" s="54">
        <f t="shared" si="14"/>
        <v>11213.592233009707</v>
      </c>
      <c r="N68" s="54">
        <f t="shared" si="15"/>
        <v>11212.087912087913</v>
      </c>
      <c r="O68" s="40">
        <f t="shared" si="16"/>
        <v>11212.84007254881</v>
      </c>
      <c r="P68" s="120">
        <f t="shared" si="6"/>
        <v>4.0926894862132114E-2</v>
      </c>
      <c r="Q68" s="120">
        <f t="shared" si="7"/>
        <v>6.4926894862132115E-2</v>
      </c>
      <c r="R68" s="61">
        <v>282.17195700000002</v>
      </c>
      <c r="S68" s="43">
        <f t="shared" ref="S68:S79" si="22">R68/R67</f>
        <v>1.0127029671830814</v>
      </c>
      <c r="T68" s="57">
        <f t="shared" si="17"/>
        <v>39.737613162419287</v>
      </c>
      <c r="U68" s="59">
        <v>3.9666666666666663</v>
      </c>
      <c r="V68" s="44" t="s">
        <v>82</v>
      </c>
      <c r="W68" s="63">
        <v>8</v>
      </c>
      <c r="X68" s="45">
        <f>SUM($E61:$E68)</f>
        <v>14973.3</v>
      </c>
      <c r="Y68" s="46">
        <f>SUM($F61:$F68)</f>
        <v>15432.8</v>
      </c>
      <c r="Z68" s="45">
        <f>SUM($O61:$O68)</f>
        <v>78314.286254085135</v>
      </c>
      <c r="AA68" s="59">
        <f>Z68/$W68</f>
        <v>9789.2857817606418</v>
      </c>
      <c r="AB68" s="45">
        <f>AVERAGE($E61:$E68)</f>
        <v>1871.6624999999999</v>
      </c>
      <c r="AC68" s="46">
        <f>AVERAGE($F61:$F68)</f>
        <v>1929.1</v>
      </c>
      <c r="AD68" s="71">
        <f>AB68-AC68</f>
        <v>-57.4375</v>
      </c>
      <c r="AE68" s="59">
        <f>AD68/$O68</f>
        <v>-5.1224756286873344E-3</v>
      </c>
      <c r="AF68" s="80">
        <f>AD68/AA68</f>
        <v>-5.8673841259203321E-3</v>
      </c>
      <c r="AG68" s="59">
        <f>X68/Z68</f>
        <v>0.19119500050629576</v>
      </c>
      <c r="AH68" s="59">
        <f>Y68/Z68</f>
        <v>0.19706238463221609</v>
      </c>
      <c r="AI68" s="75">
        <f>POWER($O68/$O60,1/$W68)</f>
        <v>1.0368209837397895</v>
      </c>
      <c r="AJ68" s="75">
        <f>AVERAGE($U61:$U68)</f>
        <v>5.2041666666666675</v>
      </c>
      <c r="AK68" s="59"/>
      <c r="AL68" s="60"/>
      <c r="AO68" s="59"/>
      <c r="AP68" s="60"/>
    </row>
    <row r="69" spans="1:65" ht="12" customHeight="1" x14ac:dyDescent="0.2">
      <c r="A69" s="17" t="s">
        <v>70</v>
      </c>
      <c r="B69" s="24">
        <v>1991.1</v>
      </c>
      <c r="C69" s="24">
        <v>1862.9</v>
      </c>
      <c r="D69" s="24">
        <v>128.19999999999999</v>
      </c>
      <c r="E69" s="32">
        <v>2215.3000000000002</v>
      </c>
      <c r="F69" s="24">
        <v>2072.6999999999998</v>
      </c>
      <c r="G69" s="24">
        <v>142.69999999999999</v>
      </c>
      <c r="H69" s="33">
        <v>0.89880000000000004</v>
      </c>
      <c r="I69" s="31">
        <v>19.5</v>
      </c>
      <c r="J69" s="24">
        <v>18.2</v>
      </c>
      <c r="K69" s="24">
        <v>1.3</v>
      </c>
      <c r="M69" s="54">
        <f t="shared" si="14"/>
        <v>11360.512820512822</v>
      </c>
      <c r="N69" s="54">
        <f t="shared" si="15"/>
        <v>11388.461538461537</v>
      </c>
      <c r="O69" s="40">
        <f t="shared" si="16"/>
        <v>11374.48717948718</v>
      </c>
      <c r="P69" s="120">
        <f t="shared" si="6"/>
        <v>1.4416250110809384E-2</v>
      </c>
      <c r="Q69" s="120">
        <f t="shared" si="7"/>
        <v>2.7416250110809386E-2</v>
      </c>
      <c r="R69" s="61">
        <v>285.08155599999998</v>
      </c>
      <c r="S69" s="43">
        <f t="shared" si="22"/>
        <v>1.0103114392760155</v>
      </c>
      <c r="T69" s="57">
        <f t="shared" si="17"/>
        <v>39.899063759449874</v>
      </c>
      <c r="U69" s="45">
        <v>4.7416666666666663</v>
      </c>
      <c r="AK69" s="45">
        <f>SUM($E62:$E69)</f>
        <v>15677.099999999999</v>
      </c>
      <c r="AL69" s="46">
        <f>SUM($F62:$F69)</f>
        <v>15660</v>
      </c>
      <c r="AM69" s="45">
        <f>SUM($O62:$O69)</f>
        <v>81058.286117150448</v>
      </c>
      <c r="AN69" s="59">
        <f>AM69/$W$68</f>
        <v>10132.285764643806</v>
      </c>
      <c r="AO69" s="45">
        <f>AVERAGE($E62:$E69)</f>
        <v>1959.6374999999998</v>
      </c>
      <c r="AP69" s="46">
        <f>AVERAGE($F62:$F69)</f>
        <v>1957.5</v>
      </c>
      <c r="AQ69" s="59">
        <f>AO69-AP69</f>
        <v>2.1374999999998181</v>
      </c>
      <c r="AR69" s="59">
        <f>AQ69/$O69</f>
        <v>1.8792055995760397E-4</v>
      </c>
      <c r="AS69" s="80">
        <f>AQ69/AN69</f>
        <v>2.1095930865457194E-4</v>
      </c>
      <c r="AT69" s="59">
        <f>AK69/AM69</f>
        <v>0.19340527355022635</v>
      </c>
      <c r="AU69" s="59">
        <f>AL69/AM69</f>
        <v>0.1931943142415718</v>
      </c>
      <c r="AV69" s="67">
        <f>POWER($O69/$O65,1/$W$68)</f>
        <v>1.0183484002744361</v>
      </c>
      <c r="AW69" s="87">
        <f>AVERAGE($U62:$U69)</f>
        <v>4.9333333333333336</v>
      </c>
      <c r="AX69" s="87"/>
      <c r="AY69" s="87"/>
      <c r="AZ69" s="87"/>
      <c r="BB69" s="87"/>
    </row>
    <row r="70" spans="1:65" ht="12" customHeight="1" x14ac:dyDescent="0.2">
      <c r="A70" s="17">
        <v>2002</v>
      </c>
      <c r="B70" s="24">
        <v>1853.1</v>
      </c>
      <c r="C70" s="24">
        <v>2010.9</v>
      </c>
      <c r="D70" s="24">
        <v>-157.80000000000001</v>
      </c>
      <c r="E70" s="32">
        <v>2028.6</v>
      </c>
      <c r="F70" s="24">
        <v>2201.3000000000002</v>
      </c>
      <c r="G70" s="24">
        <v>-172.7</v>
      </c>
      <c r="H70" s="33">
        <v>0.91349999999999998</v>
      </c>
      <c r="I70" s="31">
        <v>17.600000000000001</v>
      </c>
      <c r="J70" s="24">
        <v>19.100000000000001</v>
      </c>
      <c r="K70" s="24">
        <v>-1.5</v>
      </c>
      <c r="M70" s="54">
        <f t="shared" si="14"/>
        <v>11526.136363636362</v>
      </c>
      <c r="N70" s="54">
        <f t="shared" si="15"/>
        <v>11525.130890052356</v>
      </c>
      <c r="O70" s="40">
        <f t="shared" si="16"/>
        <v>11525.633626844359</v>
      </c>
      <c r="P70" s="120">
        <f t="shared" si="6"/>
        <v>1.3288198841153736E-2</v>
      </c>
      <c r="Q70" s="120">
        <f t="shared" si="7"/>
        <v>-1.7118011588462632E-3</v>
      </c>
      <c r="R70" s="61">
        <v>287.80391400000002</v>
      </c>
      <c r="S70" s="43">
        <f t="shared" si="22"/>
        <v>1.0095494006634369</v>
      </c>
      <c r="T70" s="57">
        <f t="shared" si="17"/>
        <v>40.046827253518025</v>
      </c>
      <c r="U70" s="45">
        <v>5.7833333333333341</v>
      </c>
      <c r="AX70" s="45">
        <f>SUM($E63:$E70)</f>
        <v>16088.000000000002</v>
      </c>
      <c r="AY70" s="46">
        <f>SUM($F63:$F70)</f>
        <v>15982.399999999998</v>
      </c>
      <c r="AZ70" s="45">
        <f>SUM($O63:$O70)</f>
        <v>83616.737204312245</v>
      </c>
      <c r="BA70" s="59">
        <f>AZ70/$W$68</f>
        <v>10452.092150539031</v>
      </c>
      <c r="BB70" s="45">
        <f>AVERAGE($E63:$E70)</f>
        <v>2011.0000000000002</v>
      </c>
      <c r="BC70" s="46">
        <f>AVERAGE($F63:$F70)</f>
        <v>1997.7999999999997</v>
      </c>
      <c r="BD70" s="59">
        <f>BB70-BC70</f>
        <v>13.2000000000005</v>
      </c>
      <c r="BE70" s="59">
        <f>BD70/$O70</f>
        <v>1.1452732602272185E-3</v>
      </c>
      <c r="BF70" s="80">
        <f>BD70/BA70</f>
        <v>1.2629050538288408E-3</v>
      </c>
      <c r="BG70" s="59">
        <f>AX70/AZ70</f>
        <v>0.19240167145831086</v>
      </c>
      <c r="BH70" s="59">
        <f>AY70/AZ70</f>
        <v>0.19113876640448199</v>
      </c>
      <c r="BI70" s="67">
        <f>POWER($O70/$O66,1/$W$68)</f>
        <v>1.0147002448958504</v>
      </c>
      <c r="BJ70" s="87">
        <f>AVERAGE($U63:$U70)</f>
        <v>4.8937499999999998</v>
      </c>
    </row>
    <row r="71" spans="1:65" ht="12" customHeight="1" x14ac:dyDescent="0.2">
      <c r="A71" s="17">
        <v>2003</v>
      </c>
      <c r="B71" s="24">
        <v>1782.3</v>
      </c>
      <c r="C71" s="24">
        <v>2159.9</v>
      </c>
      <c r="D71" s="24">
        <v>-377.6</v>
      </c>
      <c r="E71" s="32">
        <v>1901.1</v>
      </c>
      <c r="F71" s="24">
        <v>2303.9</v>
      </c>
      <c r="G71" s="24">
        <v>-402.8</v>
      </c>
      <c r="H71" s="33">
        <v>0.9375</v>
      </c>
      <c r="I71" s="31">
        <v>16.2</v>
      </c>
      <c r="J71" s="24">
        <v>19.7</v>
      </c>
      <c r="K71" s="24">
        <v>-3.4</v>
      </c>
      <c r="M71" s="54">
        <f t="shared" si="14"/>
        <v>11735.185185185186</v>
      </c>
      <c r="N71" s="54">
        <f t="shared" si="15"/>
        <v>11694.923857868022</v>
      </c>
      <c r="O71" s="40">
        <f t="shared" si="16"/>
        <v>11715.054521526603</v>
      </c>
      <c r="P71" s="120">
        <f t="shared" si="6"/>
        <v>1.6434748909687998E-2</v>
      </c>
      <c r="Q71" s="120">
        <f t="shared" si="7"/>
        <v>-1.7565251090312005E-2</v>
      </c>
      <c r="R71" s="61">
        <v>290.32641799999999</v>
      </c>
      <c r="S71" s="43">
        <f t="shared" si="22"/>
        <v>1.0087646619010191</v>
      </c>
      <c r="T71" s="57">
        <f t="shared" si="17"/>
        <v>40.351321117207469</v>
      </c>
      <c r="U71" s="45">
        <v>5.9916666666666671</v>
      </c>
    </row>
    <row r="72" spans="1:65" ht="12" customHeight="1" x14ac:dyDescent="0.2">
      <c r="A72" s="17">
        <v>2004</v>
      </c>
      <c r="B72" s="24">
        <v>1880.1</v>
      </c>
      <c r="C72" s="24">
        <v>2292.9</v>
      </c>
      <c r="D72" s="24">
        <v>-412.7</v>
      </c>
      <c r="E72" s="32">
        <v>1949.5</v>
      </c>
      <c r="F72" s="24">
        <v>2377.5</v>
      </c>
      <c r="G72" s="24">
        <v>-428</v>
      </c>
      <c r="H72" s="33">
        <v>0.96440000000000003</v>
      </c>
      <c r="I72" s="31">
        <v>16.100000000000001</v>
      </c>
      <c r="J72" s="24">
        <v>19.600000000000001</v>
      </c>
      <c r="K72" s="24">
        <v>-3.5</v>
      </c>
      <c r="M72" s="54">
        <f t="shared" ref="M72:M79" si="23">E72*100/I72</f>
        <v>12108.695652173912</v>
      </c>
      <c r="N72" s="54">
        <f t="shared" ref="N72:N79" si="24">F72*100/J72</f>
        <v>12130.102040816326</v>
      </c>
      <c r="O72" s="40">
        <f t="shared" ref="O72:O79" si="25">AVERAGE(M72:N72)</f>
        <v>12119.398846495118</v>
      </c>
      <c r="P72" s="120">
        <f t="shared" si="6"/>
        <v>3.4514933261772351E-2</v>
      </c>
      <c r="Q72" s="120">
        <f t="shared" si="7"/>
        <v>-4.8506673822765189E-4</v>
      </c>
      <c r="R72" s="61">
        <v>293.04573900000003</v>
      </c>
      <c r="S72" s="43">
        <f t="shared" si="22"/>
        <v>1.0093664263098512</v>
      </c>
      <c r="T72" s="57">
        <f t="shared" ref="T72:T79" si="26">O72/(R72)</f>
        <v>41.35667997716601</v>
      </c>
      <c r="U72" s="45">
        <v>5.541666666666667</v>
      </c>
    </row>
    <row r="73" spans="1:65" ht="12" customHeight="1" x14ac:dyDescent="0.2">
      <c r="A73" s="17">
        <v>2005</v>
      </c>
      <c r="B73" s="24">
        <v>2153.6</v>
      </c>
      <c r="C73" s="24">
        <v>2472</v>
      </c>
      <c r="D73" s="24">
        <v>-318.3</v>
      </c>
      <c r="E73" s="32">
        <v>2153.6</v>
      </c>
      <c r="F73" s="24">
        <v>2472</v>
      </c>
      <c r="G73" s="24">
        <v>-318.3</v>
      </c>
      <c r="H73" s="33">
        <v>1</v>
      </c>
      <c r="I73" s="31">
        <v>17.3</v>
      </c>
      <c r="J73" s="24">
        <v>19.899999999999999</v>
      </c>
      <c r="K73" s="24">
        <v>-2.6</v>
      </c>
      <c r="M73" s="54">
        <f t="shared" si="23"/>
        <v>12448.554913294796</v>
      </c>
      <c r="N73" s="54">
        <f t="shared" si="24"/>
        <v>12422.110552763819</v>
      </c>
      <c r="O73" s="40">
        <f t="shared" si="25"/>
        <v>12435.332733029307</v>
      </c>
      <c r="P73" s="120">
        <f t="shared" si="6"/>
        <v>2.606844535243228E-2</v>
      </c>
      <c r="Q73" s="120">
        <f t="shared" si="7"/>
        <v>6.8445352432278117E-5</v>
      </c>
      <c r="R73" s="61">
        <v>295.753151</v>
      </c>
      <c r="S73" s="43">
        <f t="shared" si="22"/>
        <v>1.0092388717516891</v>
      </c>
      <c r="T73" s="57">
        <f t="shared" si="26"/>
        <v>42.046323736477476</v>
      </c>
      <c r="U73" s="45">
        <v>5.083333333333333</v>
      </c>
    </row>
    <row r="74" spans="1:65" ht="12" customHeight="1" x14ac:dyDescent="0.2">
      <c r="A74" s="17">
        <v>2006</v>
      </c>
      <c r="B74" s="24">
        <v>2406.9</v>
      </c>
      <c r="C74" s="24">
        <v>2655.1</v>
      </c>
      <c r="D74" s="24">
        <v>-248.2</v>
      </c>
      <c r="E74" s="32">
        <v>2324.1</v>
      </c>
      <c r="F74" s="24">
        <v>2563.8000000000002</v>
      </c>
      <c r="G74" s="24">
        <v>-239.6</v>
      </c>
      <c r="H74" s="33">
        <v>1.0356000000000001</v>
      </c>
      <c r="I74" s="31">
        <v>18.2</v>
      </c>
      <c r="J74" s="24">
        <v>20.100000000000001</v>
      </c>
      <c r="K74" s="24">
        <v>-1.9</v>
      </c>
      <c r="M74" s="54">
        <f t="shared" si="23"/>
        <v>12769.780219780221</v>
      </c>
      <c r="N74" s="54">
        <f t="shared" si="24"/>
        <v>12755.223880597016</v>
      </c>
      <c r="O74" s="40">
        <f t="shared" si="25"/>
        <v>12762.502050188617</v>
      </c>
      <c r="P74" s="120">
        <f t="shared" ref="P74:P79" si="27">(O74-O73)/O73</f>
        <v>2.6309655252755797E-2</v>
      </c>
      <c r="Q74" s="120">
        <f t="shared" ref="Q74:Q79" si="28">P74+(K74/100)</f>
        <v>7.3096552527557972E-3</v>
      </c>
      <c r="R74" s="61">
        <v>298.59321199999999</v>
      </c>
      <c r="S74" s="43">
        <f t="shared" si="22"/>
        <v>1.009602808931696</v>
      </c>
      <c r="T74" s="57">
        <f t="shared" si="26"/>
        <v>42.74210376285653</v>
      </c>
      <c r="U74" s="45">
        <v>4.6083333333333334</v>
      </c>
    </row>
    <row r="75" spans="1:65" ht="12" customHeight="1" x14ac:dyDescent="0.2">
      <c r="A75" s="17">
        <v>2007</v>
      </c>
      <c r="B75" s="24">
        <v>2568</v>
      </c>
      <c r="C75" s="24">
        <v>2728.7</v>
      </c>
      <c r="D75" s="24">
        <v>-160.69999999999999</v>
      </c>
      <c r="E75" s="32">
        <v>2414</v>
      </c>
      <c r="F75" s="24">
        <v>2565.1</v>
      </c>
      <c r="G75" s="24">
        <v>-151.1</v>
      </c>
      <c r="H75" s="33">
        <v>1.0638000000000001</v>
      </c>
      <c r="I75" s="31">
        <v>18.5</v>
      </c>
      <c r="J75" s="24">
        <v>19.600000000000001</v>
      </c>
      <c r="K75" s="24">
        <v>-1.2</v>
      </c>
      <c r="M75" s="54">
        <f t="shared" si="23"/>
        <v>13048.648648648648</v>
      </c>
      <c r="N75" s="54">
        <f t="shared" si="24"/>
        <v>13087.244897959183</v>
      </c>
      <c r="O75" s="40">
        <f t="shared" si="25"/>
        <v>13067.946773303916</v>
      </c>
      <c r="P75" s="120">
        <f t="shared" si="27"/>
        <v>2.3932981316213367E-2</v>
      </c>
      <c r="Q75" s="120">
        <f t="shared" si="28"/>
        <v>1.1932981316213367E-2</v>
      </c>
      <c r="R75" s="61">
        <v>301.57989500000002</v>
      </c>
      <c r="S75" s="43">
        <f t="shared" si="22"/>
        <v>1.0100025147256195</v>
      </c>
      <c r="T75" s="57">
        <f t="shared" si="26"/>
        <v>43.331624521269617</v>
      </c>
      <c r="U75" s="45">
        <v>4.6166666666666671</v>
      </c>
    </row>
    <row r="76" spans="1:65" ht="12" customHeight="1" x14ac:dyDescent="0.2">
      <c r="A76" s="17">
        <v>2008</v>
      </c>
      <c r="B76" s="24">
        <v>2524</v>
      </c>
      <c r="C76" s="24">
        <v>2982.5</v>
      </c>
      <c r="D76" s="24">
        <v>-458.6</v>
      </c>
      <c r="E76" s="32">
        <v>2286.8000000000002</v>
      </c>
      <c r="F76" s="24">
        <v>2702.3</v>
      </c>
      <c r="G76" s="24">
        <v>-415.5</v>
      </c>
      <c r="H76" s="33">
        <v>1.1036999999999999</v>
      </c>
      <c r="I76" s="31">
        <v>17.5</v>
      </c>
      <c r="J76" s="24">
        <v>20.7</v>
      </c>
      <c r="K76" s="24">
        <v>-3.2</v>
      </c>
      <c r="M76" s="54">
        <f t="shared" si="23"/>
        <v>13067.428571428572</v>
      </c>
      <c r="N76" s="54">
        <f t="shared" si="24"/>
        <v>13054.589371980677</v>
      </c>
      <c r="O76" s="40">
        <f t="shared" si="25"/>
        <v>13061.008971704625</v>
      </c>
      <c r="P76" s="120">
        <f t="shared" si="27"/>
        <v>-5.3090219294928338E-4</v>
      </c>
      <c r="Q76" s="120">
        <f t="shared" si="28"/>
        <v>-3.2530902192949282E-2</v>
      </c>
      <c r="R76" s="61">
        <v>304.37484599999999</v>
      </c>
      <c r="S76" s="43">
        <f t="shared" si="22"/>
        <v>1.0092676967076999</v>
      </c>
      <c r="T76" s="57">
        <f t="shared" si="26"/>
        <v>42.910934143699329</v>
      </c>
      <c r="U76" s="59">
        <v>5.8000000000000007</v>
      </c>
      <c r="V76" s="44" t="s">
        <v>83</v>
      </c>
      <c r="W76" s="63">
        <v>8</v>
      </c>
      <c r="X76" s="45">
        <f>SUM($E69:$E76)</f>
        <v>17273</v>
      </c>
      <c r="Y76" s="46">
        <f>SUM($F69:$F76)</f>
        <v>19258.599999999999</v>
      </c>
      <c r="Z76" s="45">
        <f>SUM($O69:$O76)</f>
        <v>98061.364702579725</v>
      </c>
      <c r="AA76" s="59">
        <f>Z76/$W76</f>
        <v>12257.670587822466</v>
      </c>
      <c r="AB76" s="45">
        <f>AVERAGE($E69:$E76)</f>
        <v>2159.125</v>
      </c>
      <c r="AC76" s="46">
        <f>AVERAGE($F69:$F76)</f>
        <v>2407.3249999999998</v>
      </c>
      <c r="AD76" s="71">
        <f>AB76-AC76</f>
        <v>-248.19999999999982</v>
      </c>
      <c r="AE76" s="59">
        <f>AD76/$O76</f>
        <v>-1.9003126063055344E-2</v>
      </c>
      <c r="AF76" s="80">
        <f>AD76/AA76</f>
        <v>-2.0248545449294188E-2</v>
      </c>
      <c r="AG76" s="59">
        <f>X76/Z76</f>
        <v>0.17614480537150423</v>
      </c>
      <c r="AH76" s="59">
        <f>Y76/Z76</f>
        <v>0.19639335082079842</v>
      </c>
      <c r="AI76" s="75">
        <f>POWER($O76/$O68,1/$W76)</f>
        <v>1.019254499880204</v>
      </c>
      <c r="AJ76" s="75">
        <f>AVERAGE($U69:$U76)</f>
        <v>5.2708333333333339</v>
      </c>
    </row>
    <row r="77" spans="1:65" ht="12" customHeight="1" x14ac:dyDescent="0.2">
      <c r="A77" s="17">
        <v>2009</v>
      </c>
      <c r="B77" s="24">
        <v>2105</v>
      </c>
      <c r="C77" s="24">
        <v>3517.7</v>
      </c>
      <c r="D77" s="24">
        <v>-1412.7</v>
      </c>
      <c r="E77" s="32">
        <v>1898.3</v>
      </c>
      <c r="F77" s="24">
        <v>3172.2</v>
      </c>
      <c r="G77" s="24">
        <v>-1274</v>
      </c>
      <c r="H77" s="33">
        <v>1.1089</v>
      </c>
      <c r="I77" s="31">
        <v>14.9</v>
      </c>
      <c r="J77" s="24">
        <v>25</v>
      </c>
      <c r="K77" s="24">
        <v>-10</v>
      </c>
      <c r="M77" s="54">
        <f t="shared" si="23"/>
        <v>12740.268456375839</v>
      </c>
      <c r="N77" s="54">
        <f t="shared" si="24"/>
        <v>12688.8</v>
      </c>
      <c r="O77" s="40">
        <f t="shared" si="25"/>
        <v>12714.53422818792</v>
      </c>
      <c r="P77" s="120">
        <f t="shared" si="27"/>
        <v>-2.6527410268786099E-2</v>
      </c>
      <c r="Q77" s="120">
        <f t="shared" si="28"/>
        <v>-0.12652741026878611</v>
      </c>
      <c r="R77" s="61">
        <v>307.00655</v>
      </c>
      <c r="S77" s="43">
        <f t="shared" si="22"/>
        <v>1.0086462598160955</v>
      </c>
      <c r="T77" s="57">
        <f t="shared" si="26"/>
        <v>41.414537338659123</v>
      </c>
      <c r="U77" s="45">
        <v>9.2750000000000004</v>
      </c>
      <c r="AK77" s="45">
        <f>SUM($E70:$E77)</f>
        <v>16956</v>
      </c>
      <c r="AL77" s="46">
        <f>SUM($F70:$F77)</f>
        <v>20358.100000000002</v>
      </c>
      <c r="AM77" s="45">
        <f>SUM($O70:$O77)</f>
        <v>99401.411751280481</v>
      </c>
      <c r="AN77" s="59">
        <f>AM77/$W$76</f>
        <v>12425.17646891006</v>
      </c>
      <c r="AO77" s="45">
        <f>AVERAGE($E70:$E77)</f>
        <v>2119.5</v>
      </c>
      <c r="AP77" s="46">
        <f>AVERAGE($F70:$F77)</f>
        <v>2544.7625000000003</v>
      </c>
      <c r="AQ77" s="59">
        <f>AO77-AP77</f>
        <v>-425.26250000000027</v>
      </c>
      <c r="AR77" s="59">
        <f>AQ77/$O77</f>
        <v>-3.3446958604051738E-2</v>
      </c>
      <c r="AS77" s="80">
        <f>AQ77/AN77</f>
        <v>-3.4225872048101735E-2</v>
      </c>
      <c r="AT77" s="59">
        <f>AK77/AM77</f>
        <v>0.17058107828917807</v>
      </c>
      <c r="AU77" s="59">
        <f>AL77/AM77</f>
        <v>0.2048069503372798</v>
      </c>
      <c r="AV77" s="67">
        <f>POWER($O77/$O73,1/$W$76)</f>
        <v>1.0027793467227417</v>
      </c>
      <c r="AW77" s="87">
        <f>AVERAGE($U70:$U77)</f>
        <v>5.8375000000000004</v>
      </c>
      <c r="AX77" s="87"/>
      <c r="AY77" s="87"/>
      <c r="AZ77" s="87"/>
      <c r="BB77" s="87"/>
    </row>
    <row r="78" spans="1:65" ht="12" customHeight="1" x14ac:dyDescent="0.2">
      <c r="A78" s="17">
        <v>2010</v>
      </c>
      <c r="B78" s="24">
        <v>2162.6999999999998</v>
      </c>
      <c r="C78" s="24">
        <v>3456.2</v>
      </c>
      <c r="D78" s="24">
        <v>-1293.5</v>
      </c>
      <c r="E78" s="32">
        <v>1919</v>
      </c>
      <c r="F78" s="24">
        <v>3066.7</v>
      </c>
      <c r="G78" s="24">
        <v>-1147.7</v>
      </c>
      <c r="H78" s="33">
        <v>1.127</v>
      </c>
      <c r="I78" s="31">
        <v>14.9</v>
      </c>
      <c r="J78" s="24">
        <v>23.8</v>
      </c>
      <c r="K78" s="24">
        <v>-8.9</v>
      </c>
      <c r="M78" s="54">
        <f t="shared" si="23"/>
        <v>12879.194630872484</v>
      </c>
      <c r="N78" s="54">
        <f t="shared" si="24"/>
        <v>12885.294117647058</v>
      </c>
      <c r="O78" s="40">
        <f t="shared" si="25"/>
        <v>12882.244374259772</v>
      </c>
      <c r="P78" s="120">
        <f t="shared" si="27"/>
        <v>1.3190427825507018E-2</v>
      </c>
      <c r="Q78" s="120">
        <f t="shared" si="28"/>
        <v>-7.5809572174492995E-2</v>
      </c>
      <c r="R78" s="55">
        <v>308.74553800000001</v>
      </c>
      <c r="S78" s="43">
        <f t="shared" si="22"/>
        <v>1.005664335174608</v>
      </c>
      <c r="T78" s="57">
        <f t="shared" si="26"/>
        <v>41.724471413283297</v>
      </c>
      <c r="U78" s="59">
        <v>9.6333333333333329</v>
      </c>
      <c r="V78" s="1"/>
      <c r="W78" s="1"/>
      <c r="X78" s="1"/>
      <c r="Y78" s="1"/>
      <c r="Z78" s="1"/>
      <c r="AA78" s="1"/>
      <c r="AB78" s="1"/>
      <c r="AC78" s="1"/>
      <c r="AD78" s="1"/>
      <c r="AE78" s="1"/>
      <c r="AF78" s="1"/>
      <c r="AG78" s="1"/>
      <c r="AH78" s="1"/>
      <c r="AI78" s="1"/>
      <c r="AJ78" s="1"/>
      <c r="AQ78" s="59"/>
      <c r="AR78" s="59"/>
      <c r="AS78" s="59"/>
      <c r="AT78" s="59"/>
      <c r="AU78" s="59"/>
      <c r="AX78" s="45">
        <f>SUM($E71:$E78)</f>
        <v>16846.399999999998</v>
      </c>
      <c r="AY78" s="46">
        <f>SUM($F71:$F78)</f>
        <v>21223.500000000004</v>
      </c>
      <c r="AZ78" s="45">
        <f>SUM($O71:$O78)</f>
        <v>100758.02249869586</v>
      </c>
      <c r="BA78" s="59">
        <f>AZ78/$W$76</f>
        <v>12594.752812336983</v>
      </c>
      <c r="BB78" s="45">
        <f>AVERAGE($E71:$E78)</f>
        <v>2105.7999999999997</v>
      </c>
      <c r="BC78" s="46">
        <f>AVERAGE($F71:$F78)</f>
        <v>2652.9375000000005</v>
      </c>
      <c r="BD78" s="59">
        <f>BB78-BC78</f>
        <v>-547.13750000000073</v>
      </c>
      <c r="BE78" s="59">
        <f>BD78/$O78</f>
        <v>-4.2472218668141812E-2</v>
      </c>
      <c r="BF78" s="80">
        <f>BD78/BA78</f>
        <v>-4.3441702124083069E-2</v>
      </c>
      <c r="BG78" s="59">
        <f>AX78/AZ78</f>
        <v>0.16719661206350139</v>
      </c>
      <c r="BH78" s="59">
        <f>AY78/AZ78</f>
        <v>0.21063831418758447</v>
      </c>
      <c r="BI78" s="67">
        <f>POWER($O78/$O74,1/$W$76)</f>
        <v>1.0011680083440002</v>
      </c>
      <c r="BJ78" s="87">
        <f>AVERAGE($U71:$U78)</f>
        <v>6.3187500000000005</v>
      </c>
    </row>
    <row r="79" spans="1:65" ht="12" customHeight="1" x14ac:dyDescent="0.2">
      <c r="A79" s="17">
        <v>2011</v>
      </c>
      <c r="B79" s="24">
        <v>2303.5</v>
      </c>
      <c r="C79" s="24">
        <v>3603.1</v>
      </c>
      <c r="D79" s="24">
        <v>-1299.5999999999999</v>
      </c>
      <c r="E79" s="32">
        <v>1998.7</v>
      </c>
      <c r="F79" s="24">
        <v>3126.3</v>
      </c>
      <c r="G79" s="24">
        <v>-1127.5999999999999</v>
      </c>
      <c r="H79" s="33">
        <v>1.1525000000000001</v>
      </c>
      <c r="I79" s="31">
        <v>15.4</v>
      </c>
      <c r="J79" s="24">
        <v>24.1</v>
      </c>
      <c r="K79" s="24">
        <v>-8.6999999999999993</v>
      </c>
      <c r="M79" s="54">
        <f t="shared" si="23"/>
        <v>12978.571428571428</v>
      </c>
      <c r="N79" s="54">
        <f t="shared" si="24"/>
        <v>12972.199170124481</v>
      </c>
      <c r="O79" s="40">
        <f t="shared" si="25"/>
        <v>12975.385299347954</v>
      </c>
      <c r="P79" s="120">
        <f t="shared" si="27"/>
        <v>7.2301784054251391E-3</v>
      </c>
      <c r="Q79" s="120">
        <f t="shared" si="28"/>
        <v>-7.9769821594574852E-2</v>
      </c>
      <c r="R79" s="122"/>
      <c r="S79" s="123">
        <f t="shared" si="22"/>
        <v>0</v>
      </c>
      <c r="T79" s="124" t="e">
        <f t="shared" si="26"/>
        <v>#DIV/0!</v>
      </c>
      <c r="U79" s="45">
        <v>9</v>
      </c>
      <c r="V79" s="44" t="s">
        <v>82</v>
      </c>
      <c r="W79" s="63">
        <v>3</v>
      </c>
      <c r="X79" s="45">
        <f>SUM($E77:$E79)</f>
        <v>5816</v>
      </c>
      <c r="Y79" s="46">
        <f>SUM($F77:$F79)</f>
        <v>9365.2000000000007</v>
      </c>
      <c r="Z79" s="45">
        <f>SUM($O77:$O79)</f>
        <v>38572.163901795648</v>
      </c>
      <c r="AA79" s="59">
        <f>Z79/$W79</f>
        <v>12857.387967265217</v>
      </c>
      <c r="AB79" s="45">
        <f>AVERAGE($E77:$E79)</f>
        <v>1938.6666666666667</v>
      </c>
      <c r="AC79" s="46">
        <f>AVERAGE($F77:$F79)</f>
        <v>3121.7333333333336</v>
      </c>
      <c r="AD79" s="71">
        <f>AB79-AC79</f>
        <v>-1183.0666666666668</v>
      </c>
      <c r="AE79" s="59">
        <f>AD79/$O77</f>
        <v>-9.3048368539039902E-2</v>
      </c>
      <c r="AF79" s="80">
        <f>AD79/AA79</f>
        <v>-9.2014542119965806E-2</v>
      </c>
      <c r="AG79" s="59">
        <f>X79/Z79</f>
        <v>0.15078231065302633</v>
      </c>
      <c r="AH79" s="59">
        <f>Y79/Z79</f>
        <v>0.24279685277299215</v>
      </c>
      <c r="AI79" s="75">
        <f>POWER($O79/$O76,1/$W79)</f>
        <v>0.99780998380116914</v>
      </c>
      <c r="AJ79" s="75">
        <f>AVERAGE($U77:$U79)</f>
        <v>9.3027777777777771</v>
      </c>
      <c r="AQ79" s="59"/>
      <c r="AR79" s="59"/>
      <c r="AS79" s="59"/>
      <c r="AT79" s="59"/>
      <c r="AU79" s="59"/>
      <c r="AX79" s="45"/>
      <c r="AY79" s="46"/>
      <c r="AZ79" s="45"/>
      <c r="BA79" s="59"/>
      <c r="BB79" s="45"/>
      <c r="BC79" s="46"/>
      <c r="BD79" s="59"/>
      <c r="BE79" s="59"/>
      <c r="BF79" s="80"/>
      <c r="BG79" s="59"/>
      <c r="BH79" s="59"/>
      <c r="BI79" s="67"/>
      <c r="BJ79" s="87"/>
      <c r="BK79" s="117"/>
      <c r="BL79" s="117"/>
      <c r="BM79" s="117"/>
    </row>
    <row r="80" spans="1:65" ht="12" customHeight="1" x14ac:dyDescent="0.2">
      <c r="A80" s="34" t="s">
        <v>72</v>
      </c>
      <c r="B80" s="24"/>
      <c r="C80" s="24"/>
      <c r="D80" s="24"/>
      <c r="E80" s="32"/>
      <c r="F80" s="24"/>
      <c r="G80" s="24"/>
      <c r="H80" s="33"/>
      <c r="I80" s="31"/>
      <c r="J80" s="24"/>
      <c r="K80" s="24"/>
      <c r="M80" s="54"/>
      <c r="N80" s="54"/>
      <c r="O80" s="40"/>
      <c r="P80" s="120"/>
      <c r="Q80" s="120"/>
      <c r="U80" s="1"/>
      <c r="AK80" s="45">
        <f>SUM($E78:$E80)</f>
        <v>3917.7</v>
      </c>
      <c r="AL80" s="46">
        <f>SUM($F78:$F80)</f>
        <v>6193</v>
      </c>
      <c r="AM80" s="45">
        <f>SUM($O78:$O80)</f>
        <v>25857.629673607727</v>
      </c>
      <c r="AN80" s="59">
        <f>AM80/$W$79</f>
        <v>8619.2098912025758</v>
      </c>
      <c r="AO80" s="45">
        <f>AVERAGE($E78:$E80)</f>
        <v>1958.85</v>
      </c>
      <c r="AP80" s="46">
        <f>AVERAGE($F78:$F80)</f>
        <v>3096.5</v>
      </c>
      <c r="AQ80" s="59">
        <f>AO80-AP80</f>
        <v>-1137.6500000000001</v>
      </c>
      <c r="AR80" s="59" t="e">
        <f>AQ80/O80</f>
        <v>#DIV/0!</v>
      </c>
      <c r="AS80" s="80">
        <f>AQ80/AN80</f>
        <v>-0.13199005643906789</v>
      </c>
      <c r="AT80" s="59">
        <f>AK80/AM80</f>
        <v>0.15151040715842193</v>
      </c>
      <c r="AU80" s="59">
        <f>AL80/AM80</f>
        <v>0.23950377811780052</v>
      </c>
      <c r="AV80" s="75" t="e">
        <f>POWER(#REF!/$O77,1/$W$79)</f>
        <v>#REF!</v>
      </c>
      <c r="AW80" s="87">
        <f>AVERAGE($U78:$U79)</f>
        <v>9.3166666666666664</v>
      </c>
      <c r="AX80" s="87"/>
      <c r="AY80" s="87"/>
      <c r="AZ80" s="87"/>
      <c r="BB80" s="87"/>
    </row>
    <row r="81" spans="1:65" s="126" customFormat="1" ht="12" customHeight="1" x14ac:dyDescent="0.2">
      <c r="A81" s="127">
        <v>2012</v>
      </c>
      <c r="B81" s="128">
        <v>2468.6</v>
      </c>
      <c r="C81" s="128">
        <v>3795.5</v>
      </c>
      <c r="D81" s="128">
        <v>-1326.9</v>
      </c>
      <c r="E81" s="130">
        <v>2089.4</v>
      </c>
      <c r="F81" s="128">
        <v>3212.5</v>
      </c>
      <c r="G81" s="128">
        <v>-1123.0999999999999</v>
      </c>
      <c r="H81" s="131">
        <v>1.1815</v>
      </c>
      <c r="I81" s="129">
        <v>15.8</v>
      </c>
      <c r="J81" s="128">
        <v>24.3</v>
      </c>
      <c r="K81" s="128">
        <v>-8.5</v>
      </c>
      <c r="M81" s="54">
        <f t="shared" ref="M81:N86" si="29">E81*100/I81</f>
        <v>13224.050632911392</v>
      </c>
      <c r="N81" s="54">
        <f t="shared" si="29"/>
        <v>13220.164609053498</v>
      </c>
      <c r="O81" s="40">
        <f t="shared" ref="O81:O86" si="30">AVERAGE(M81:N81)</f>
        <v>13222.107620982446</v>
      </c>
      <c r="P81" s="120"/>
      <c r="Q81" s="120"/>
      <c r="R81" s="38"/>
      <c r="S81" s="43"/>
      <c r="T81" s="42"/>
      <c r="V81" s="44"/>
      <c r="W81" s="63"/>
      <c r="X81" s="45"/>
      <c r="Y81" s="46"/>
      <c r="Z81" s="45"/>
      <c r="AA81" s="45"/>
      <c r="AB81" s="45"/>
      <c r="AC81" s="46"/>
      <c r="AD81" s="69"/>
      <c r="AE81" s="45"/>
      <c r="AF81" s="78"/>
      <c r="AG81" s="45"/>
      <c r="AH81" s="45"/>
      <c r="AI81" s="72"/>
      <c r="AJ81" s="72"/>
      <c r="AK81" s="45"/>
      <c r="AL81" s="46"/>
      <c r="AM81" s="45"/>
      <c r="AN81" s="59"/>
      <c r="AO81" s="45"/>
      <c r="AP81" s="46"/>
      <c r="AQ81" s="59"/>
      <c r="AR81" s="59"/>
      <c r="AS81" s="80"/>
      <c r="AT81" s="59"/>
      <c r="AU81" s="59"/>
      <c r="AV81" s="75"/>
      <c r="AW81" s="87"/>
      <c r="AX81" s="87"/>
      <c r="AY81" s="87"/>
      <c r="AZ81" s="87"/>
      <c r="BA81" s="42"/>
      <c r="BB81" s="87"/>
      <c r="BC81" s="42"/>
      <c r="BD81" s="125"/>
      <c r="BE81" s="125"/>
      <c r="BF81" s="125"/>
      <c r="BG81" s="125"/>
      <c r="BH81" s="125"/>
      <c r="BI81" s="125"/>
      <c r="BJ81" s="125"/>
      <c r="BK81" s="125"/>
      <c r="BL81" s="125"/>
      <c r="BM81" s="125"/>
    </row>
    <row r="82" spans="1:65" ht="12" customHeight="1" x14ac:dyDescent="0.2">
      <c r="A82" s="127">
        <v>2013</v>
      </c>
      <c r="B82" s="128">
        <v>2902</v>
      </c>
      <c r="C82" s="128">
        <v>3803.4</v>
      </c>
      <c r="D82" s="128">
        <v>-901.4</v>
      </c>
      <c r="E82" s="130">
        <v>2409.1</v>
      </c>
      <c r="F82" s="128">
        <v>3157.4</v>
      </c>
      <c r="G82" s="128">
        <v>-748.3</v>
      </c>
      <c r="H82" s="131">
        <v>1.2045999999999999</v>
      </c>
      <c r="I82" s="129">
        <v>17.8</v>
      </c>
      <c r="J82" s="128">
        <v>23.3</v>
      </c>
      <c r="K82" s="128">
        <v>-5.5</v>
      </c>
      <c r="M82" s="54">
        <f t="shared" si="29"/>
        <v>13534.269662921348</v>
      </c>
      <c r="N82" s="54">
        <f t="shared" si="29"/>
        <v>13551.072961373389</v>
      </c>
      <c r="O82" s="40">
        <f t="shared" si="30"/>
        <v>13542.671312147369</v>
      </c>
      <c r="P82" s="120"/>
      <c r="Q82" s="120"/>
    </row>
    <row r="83" spans="1:65" ht="12" customHeight="1" x14ac:dyDescent="0.2">
      <c r="A83" s="127">
        <v>2014</v>
      </c>
      <c r="B83" s="128">
        <v>3215.3</v>
      </c>
      <c r="C83" s="128">
        <v>3883.1</v>
      </c>
      <c r="D83" s="128">
        <v>-667.8</v>
      </c>
      <c r="E83" s="130">
        <v>2620.6999999999998</v>
      </c>
      <c r="F83" s="128">
        <v>3165</v>
      </c>
      <c r="G83" s="128">
        <v>-544.29999999999995</v>
      </c>
      <c r="H83" s="131">
        <v>1.2269000000000001</v>
      </c>
      <c r="I83" s="129">
        <v>18.7</v>
      </c>
      <c r="J83" s="128">
        <v>22.6</v>
      </c>
      <c r="K83" s="128">
        <v>-3.9</v>
      </c>
      <c r="M83" s="54">
        <f t="shared" si="29"/>
        <v>14014.438502673796</v>
      </c>
      <c r="N83" s="54">
        <f t="shared" si="29"/>
        <v>14004.42477876106</v>
      </c>
      <c r="O83" s="40">
        <f t="shared" si="30"/>
        <v>14009.431640717428</v>
      </c>
      <c r="P83" s="120"/>
      <c r="Q83" s="120"/>
    </row>
    <row r="84" spans="1:65" ht="12" customHeight="1" x14ac:dyDescent="0.2">
      <c r="A84" s="127">
        <v>2015</v>
      </c>
      <c r="B84" s="128">
        <v>3450.2</v>
      </c>
      <c r="C84" s="128">
        <v>4059.9</v>
      </c>
      <c r="D84" s="128">
        <v>-609.70000000000005</v>
      </c>
      <c r="E84" s="130">
        <v>2759</v>
      </c>
      <c r="F84" s="128">
        <v>3246.6</v>
      </c>
      <c r="G84" s="128">
        <v>-487.6</v>
      </c>
      <c r="H84" s="131">
        <v>1.2504999999999999</v>
      </c>
      <c r="I84" s="129">
        <v>19</v>
      </c>
      <c r="J84" s="128">
        <v>22.3</v>
      </c>
      <c r="K84" s="128">
        <v>-3.4</v>
      </c>
      <c r="M84" s="54">
        <f t="shared" si="29"/>
        <v>14521.052631578947</v>
      </c>
      <c r="N84" s="54">
        <f t="shared" si="29"/>
        <v>14558.744394618834</v>
      </c>
      <c r="O84" s="40">
        <f t="shared" si="30"/>
        <v>14539.898513098891</v>
      </c>
      <c r="P84" s="120"/>
      <c r="Q84" s="120"/>
    </row>
    <row r="85" spans="1:65" ht="12" customHeight="1" x14ac:dyDescent="0.2">
      <c r="A85" s="127">
        <v>2016</v>
      </c>
      <c r="B85" s="128">
        <v>3680.1</v>
      </c>
      <c r="C85" s="128">
        <v>4328.8</v>
      </c>
      <c r="D85" s="128">
        <v>-648.79999999999995</v>
      </c>
      <c r="E85" s="130">
        <v>2886.8</v>
      </c>
      <c r="F85" s="128">
        <v>3395.7</v>
      </c>
      <c r="G85" s="128">
        <v>-508.9</v>
      </c>
      <c r="H85" s="131">
        <v>1.2747999999999999</v>
      </c>
      <c r="I85" s="129">
        <v>19.100000000000001</v>
      </c>
      <c r="J85" s="128">
        <v>22.5</v>
      </c>
      <c r="K85" s="128">
        <v>-3.4</v>
      </c>
      <c r="M85" s="54">
        <f t="shared" si="29"/>
        <v>15114.13612565445</v>
      </c>
      <c r="N85" s="54">
        <f t="shared" si="29"/>
        <v>15092</v>
      </c>
      <c r="O85" s="40">
        <f t="shared" si="30"/>
        <v>15103.068062827224</v>
      </c>
      <c r="P85" s="120"/>
      <c r="Q85" s="120"/>
    </row>
    <row r="86" spans="1:65" ht="12" customHeight="1" x14ac:dyDescent="0.2">
      <c r="A86" s="127">
        <v>2017</v>
      </c>
      <c r="B86" s="128">
        <v>3919.3</v>
      </c>
      <c r="C86" s="128">
        <v>4531.7</v>
      </c>
      <c r="D86" s="128">
        <v>-612.4</v>
      </c>
      <c r="E86" s="130">
        <v>3013.2</v>
      </c>
      <c r="F86" s="128">
        <v>3484.1</v>
      </c>
      <c r="G86" s="128">
        <v>-470.9</v>
      </c>
      <c r="H86" s="131">
        <v>1.3007</v>
      </c>
      <c r="I86" s="129">
        <v>19.2</v>
      </c>
      <c r="J86" s="128">
        <v>22.2</v>
      </c>
      <c r="K86" s="128">
        <v>-3</v>
      </c>
      <c r="M86" s="54">
        <f t="shared" si="29"/>
        <v>15693.75</v>
      </c>
      <c r="N86" s="54">
        <f t="shared" si="29"/>
        <v>15694.144144144144</v>
      </c>
      <c r="O86" s="40">
        <f t="shared" si="30"/>
        <v>15693.947072072071</v>
      </c>
      <c r="P86" s="120"/>
      <c r="Q86" s="120"/>
    </row>
    <row r="87" spans="1:65" ht="12" customHeight="1" x14ac:dyDescent="0.2">
      <c r="A87" s="25"/>
      <c r="B87" s="25"/>
      <c r="C87" s="25"/>
      <c r="D87" s="25"/>
      <c r="E87" s="25"/>
      <c r="F87" s="25"/>
      <c r="G87" s="25"/>
      <c r="H87" s="26"/>
      <c r="I87" s="25"/>
      <c r="J87" s="25"/>
      <c r="K87" s="25"/>
    </row>
    <row r="88" spans="1:65" ht="12" customHeight="1" x14ac:dyDescent="0.2">
      <c r="A88" s="36" t="s">
        <v>75</v>
      </c>
      <c r="B88" s="27"/>
      <c r="C88" s="27"/>
      <c r="D88" s="27"/>
      <c r="E88" s="27"/>
      <c r="F88" s="27"/>
      <c r="G88" s="27"/>
      <c r="H88" s="28"/>
      <c r="I88" s="27"/>
      <c r="J88" s="27"/>
      <c r="K88" s="27"/>
    </row>
    <row r="89" spans="1:65" x14ac:dyDescent="0.2">
      <c r="B89" s="27"/>
      <c r="C89" s="27"/>
      <c r="D89" s="27"/>
      <c r="E89" s="27"/>
      <c r="F89" s="27"/>
      <c r="G89" s="27"/>
      <c r="H89" s="28"/>
      <c r="I89" s="27"/>
      <c r="J89" s="27"/>
      <c r="K89" s="27"/>
    </row>
    <row r="90" spans="1:65" x14ac:dyDescent="0.2">
      <c r="B90" s="27"/>
      <c r="C90" s="27"/>
      <c r="D90" s="27"/>
      <c r="E90" s="27"/>
      <c r="F90" s="27"/>
      <c r="G90" s="27"/>
      <c r="H90" s="28"/>
      <c r="I90" s="27"/>
      <c r="J90" s="27"/>
      <c r="K90" s="27"/>
    </row>
    <row r="91" spans="1:65" x14ac:dyDescent="0.2">
      <c r="B91" s="27"/>
      <c r="C91" s="27"/>
      <c r="D91" s="27"/>
      <c r="E91" s="27"/>
      <c r="F91" s="27"/>
      <c r="G91" s="27"/>
      <c r="H91" s="28"/>
      <c r="I91" s="27"/>
      <c r="J91" s="27"/>
      <c r="K91" s="27"/>
    </row>
    <row r="92" spans="1:65" x14ac:dyDescent="0.2">
      <c r="B92" s="27"/>
      <c r="C92" s="27"/>
      <c r="D92" s="27"/>
      <c r="E92" s="27"/>
      <c r="F92" s="27"/>
      <c r="G92" s="27"/>
      <c r="H92" s="28"/>
      <c r="I92" s="27"/>
      <c r="J92" s="27"/>
      <c r="K92" s="27"/>
    </row>
    <row r="93" spans="1:65" x14ac:dyDescent="0.2">
      <c r="B93" s="27"/>
      <c r="C93" s="27"/>
      <c r="D93" s="27"/>
      <c r="E93" s="27"/>
      <c r="F93" s="27"/>
      <c r="G93" s="27"/>
      <c r="H93" s="28"/>
      <c r="I93" s="27"/>
      <c r="J93" s="27"/>
      <c r="K93" s="27"/>
    </row>
    <row r="94" spans="1:65" x14ac:dyDescent="0.2">
      <c r="B94" s="27"/>
      <c r="C94" s="27"/>
      <c r="D94" s="27"/>
      <c r="E94" s="27"/>
      <c r="F94" s="27"/>
      <c r="G94" s="27"/>
      <c r="H94" s="28"/>
      <c r="I94" s="27"/>
      <c r="J94" s="27"/>
      <c r="K94" s="27"/>
    </row>
    <row r="95" spans="1:65" x14ac:dyDescent="0.2">
      <c r="B95" s="27"/>
      <c r="C95" s="27"/>
      <c r="D95" s="27"/>
      <c r="E95" s="27"/>
      <c r="F95" s="27"/>
      <c r="G95" s="27"/>
      <c r="H95" s="28"/>
      <c r="I95" s="27"/>
      <c r="J95" s="27"/>
      <c r="K95" s="27"/>
    </row>
    <row r="96" spans="1:65" x14ac:dyDescent="0.2">
      <c r="B96" s="27"/>
      <c r="C96" s="27"/>
      <c r="D96" s="27"/>
      <c r="E96" s="27"/>
      <c r="F96" s="27"/>
      <c r="G96" s="27"/>
      <c r="H96" s="28"/>
      <c r="I96" s="27"/>
      <c r="J96" s="27"/>
      <c r="K96" s="27"/>
    </row>
    <row r="97" spans="2:11" x14ac:dyDescent="0.2">
      <c r="B97" s="27"/>
      <c r="C97" s="27"/>
      <c r="D97" s="27"/>
      <c r="E97" s="27"/>
      <c r="F97" s="27"/>
      <c r="G97" s="27"/>
      <c r="H97" s="28"/>
      <c r="I97" s="27"/>
      <c r="J97" s="27"/>
      <c r="K97" s="27"/>
    </row>
    <row r="98" spans="2:11" x14ac:dyDescent="0.2">
      <c r="B98" s="29"/>
      <c r="C98" s="29"/>
      <c r="D98" s="29"/>
      <c r="E98" s="29"/>
      <c r="F98" s="29"/>
      <c r="G98" s="29"/>
      <c r="H98" s="30"/>
      <c r="I98" s="29"/>
      <c r="J98" s="29"/>
      <c r="K98" s="29"/>
    </row>
    <row r="100" spans="2:11" x14ac:dyDescent="0.2">
      <c r="K100" s="4"/>
    </row>
  </sheetData>
  <phoneticPr fontId="0" type="noConversion"/>
  <printOptions horizontalCentered="1"/>
  <pageMargins left="0.25" right="0.25" top="0.5" bottom="0.5" header="0.5" footer="0.5"/>
  <pageSetup scale="80" fitToHeight="2" orientation="portrait" r:id="rId1"/>
  <headerFooter alignWithMargins="0"/>
  <rowBreaks count="1" manualBreakCount="1">
    <brk id="47" max="10" man="1"/>
  </rowBreaks>
  <ignoredErrors>
    <ignoredError sqref="A87 A8:A12 A58:A62 A63:A67 A68:A69 A53:A57 A48:A52 A43:A44 A38:A42 A33:A37 A28:A32 A23:A27 A18:A22 A13:A17 A45:A47"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8"/>
  <sheetViews>
    <sheetView workbookViewId="0">
      <pane ySplit="12" topLeftCell="A58" activePane="bottomLeft" state="frozen"/>
      <selection pane="bottomLeft" activeCell="T69" sqref="T69"/>
    </sheetView>
  </sheetViews>
  <sheetFormatPr defaultRowHeight="12.75" x14ac:dyDescent="0.2"/>
  <cols>
    <col min="1" max="1" width="20" customWidth="1"/>
    <col min="2" max="255" width="8" customWidth="1"/>
  </cols>
  <sheetData>
    <row r="1" spans="1:14" ht="15.75" x14ac:dyDescent="0.25">
      <c r="A1" s="158" t="s">
        <v>135</v>
      </c>
      <c r="B1" s="156"/>
      <c r="C1" s="156"/>
      <c r="D1" s="156"/>
      <c r="E1" s="156"/>
      <c r="F1" s="156"/>
      <c r="I1" t="s">
        <v>136</v>
      </c>
    </row>
    <row r="2" spans="1:14" ht="15.75" x14ac:dyDescent="0.25">
      <c r="A2" s="158" t="s">
        <v>134</v>
      </c>
      <c r="B2" s="156"/>
      <c r="C2" s="156"/>
      <c r="D2" s="156"/>
      <c r="E2" s="156"/>
      <c r="F2" s="156"/>
      <c r="I2" s="86" t="s">
        <v>137</v>
      </c>
    </row>
    <row r="3" spans="1:14" x14ac:dyDescent="0.2">
      <c r="A3" s="156"/>
      <c r="B3" s="156"/>
      <c r="C3" s="156"/>
      <c r="D3" s="156"/>
      <c r="E3" s="156"/>
      <c r="F3" s="156"/>
    </row>
    <row r="4" spans="1:14" x14ac:dyDescent="0.2">
      <c r="A4" s="85" t="s">
        <v>133</v>
      </c>
      <c r="B4" s="155" t="s">
        <v>132</v>
      </c>
      <c r="C4" s="156"/>
      <c r="D4" s="156"/>
      <c r="E4" s="156"/>
      <c r="F4" s="156"/>
    </row>
    <row r="5" spans="1:14" x14ac:dyDescent="0.2">
      <c r="A5" s="159" t="s">
        <v>131</v>
      </c>
      <c r="B5" s="156"/>
      <c r="C5" s="156"/>
      <c r="D5" s="156"/>
      <c r="E5" s="156"/>
      <c r="F5" s="156"/>
    </row>
    <row r="6" spans="1:14" x14ac:dyDescent="0.2">
      <c r="A6" s="85" t="s">
        <v>130</v>
      </c>
      <c r="B6" s="155" t="s">
        <v>129</v>
      </c>
      <c r="C6" s="156"/>
      <c r="D6" s="156"/>
      <c r="E6" s="156"/>
      <c r="F6" s="156"/>
    </row>
    <row r="7" spans="1:14" x14ac:dyDescent="0.2">
      <c r="A7" s="85" t="s">
        <v>128</v>
      </c>
      <c r="B7" s="155" t="s">
        <v>127</v>
      </c>
      <c r="C7" s="156"/>
      <c r="D7" s="156"/>
      <c r="E7" s="156"/>
      <c r="F7" s="156"/>
    </row>
    <row r="8" spans="1:14" x14ac:dyDescent="0.2">
      <c r="A8" s="85" t="s">
        <v>126</v>
      </c>
      <c r="B8" s="155" t="s">
        <v>125</v>
      </c>
      <c r="C8" s="156"/>
      <c r="D8" s="156"/>
      <c r="E8" s="156"/>
      <c r="F8" s="156"/>
    </row>
    <row r="9" spans="1:14" x14ac:dyDescent="0.2">
      <c r="A9" s="85" t="s">
        <v>124</v>
      </c>
      <c r="B9" s="155" t="s">
        <v>123</v>
      </c>
      <c r="C9" s="156"/>
      <c r="D9" s="156"/>
      <c r="E9" s="156"/>
      <c r="F9" s="156"/>
    </row>
    <row r="10" spans="1:14" x14ac:dyDescent="0.2">
      <c r="A10" s="85" t="s">
        <v>122</v>
      </c>
      <c r="B10" s="157" t="s">
        <v>121</v>
      </c>
      <c r="C10" s="156"/>
      <c r="D10" s="156"/>
      <c r="E10" s="156"/>
      <c r="F10" s="156"/>
    </row>
    <row r="11" spans="1:14" x14ac:dyDescent="0.2">
      <c r="N11" s="99" t="s">
        <v>156</v>
      </c>
    </row>
    <row r="12" spans="1:14" ht="13.5" thickBot="1" x14ac:dyDescent="0.25">
      <c r="A12" s="84" t="s">
        <v>120</v>
      </c>
      <c r="B12" s="84" t="s">
        <v>119</v>
      </c>
      <c r="C12" s="84" t="s">
        <v>118</v>
      </c>
      <c r="D12" s="84" t="s">
        <v>117</v>
      </c>
      <c r="E12" s="84" t="s">
        <v>116</v>
      </c>
      <c r="F12" s="84" t="s">
        <v>115</v>
      </c>
      <c r="G12" s="84" t="s">
        <v>114</v>
      </c>
      <c r="H12" s="84" t="s">
        <v>113</v>
      </c>
      <c r="I12" s="84" t="s">
        <v>112</v>
      </c>
      <c r="J12" s="84" t="s">
        <v>111</v>
      </c>
      <c r="K12" s="84" t="s">
        <v>110</v>
      </c>
      <c r="L12" s="84" t="s">
        <v>109</v>
      </c>
      <c r="M12" s="84" t="s">
        <v>108</v>
      </c>
      <c r="N12" s="84" t="s">
        <v>89</v>
      </c>
    </row>
    <row r="13" spans="1:14" ht="13.5" thickTop="1" x14ac:dyDescent="0.2">
      <c r="A13" s="82">
        <v>1948</v>
      </c>
      <c r="B13" s="81">
        <v>3.4</v>
      </c>
      <c r="C13" s="81">
        <v>3.8</v>
      </c>
      <c r="D13" s="81">
        <v>4</v>
      </c>
      <c r="E13" s="81">
        <v>3.9</v>
      </c>
      <c r="F13" s="81">
        <v>3.5</v>
      </c>
      <c r="G13" s="81">
        <v>3.6</v>
      </c>
      <c r="H13" s="81">
        <v>3.6</v>
      </c>
      <c r="I13" s="81">
        <v>3.9</v>
      </c>
      <c r="J13" s="81">
        <v>3.8</v>
      </c>
      <c r="K13" s="81">
        <v>3.7</v>
      </c>
      <c r="L13" s="81">
        <v>3.8</v>
      </c>
      <c r="M13" s="81">
        <v>4</v>
      </c>
      <c r="N13" s="83">
        <f t="shared" ref="N13:N44" si="0">AVERAGE(B13:M13)</f>
        <v>3.75</v>
      </c>
    </row>
    <row r="14" spans="1:14" x14ac:dyDescent="0.2">
      <c r="A14" s="82">
        <v>1949</v>
      </c>
      <c r="B14" s="81">
        <v>4.3</v>
      </c>
      <c r="C14" s="81">
        <v>4.7</v>
      </c>
      <c r="D14" s="81">
        <v>5</v>
      </c>
      <c r="E14" s="81">
        <v>5.3</v>
      </c>
      <c r="F14" s="81">
        <v>6.1</v>
      </c>
      <c r="G14" s="81">
        <v>6.2</v>
      </c>
      <c r="H14" s="81">
        <v>6.7</v>
      </c>
      <c r="I14" s="81">
        <v>6.8</v>
      </c>
      <c r="J14" s="81">
        <v>6.6</v>
      </c>
      <c r="K14" s="81">
        <v>7.9</v>
      </c>
      <c r="L14" s="81">
        <v>6.4</v>
      </c>
      <c r="M14" s="81">
        <v>6.6</v>
      </c>
      <c r="N14" s="83">
        <f t="shared" si="0"/>
        <v>6.05</v>
      </c>
    </row>
    <row r="15" spans="1:14" x14ac:dyDescent="0.2">
      <c r="A15" s="82">
        <v>1950</v>
      </c>
      <c r="B15" s="81">
        <v>6.5</v>
      </c>
      <c r="C15" s="81">
        <v>6.4</v>
      </c>
      <c r="D15" s="81">
        <v>6.3</v>
      </c>
      <c r="E15" s="81">
        <v>5.8</v>
      </c>
      <c r="F15" s="81">
        <v>5.5</v>
      </c>
      <c r="G15" s="81">
        <v>5.4</v>
      </c>
      <c r="H15" s="81">
        <v>5</v>
      </c>
      <c r="I15" s="81">
        <v>4.5</v>
      </c>
      <c r="J15" s="81">
        <v>4.4000000000000004</v>
      </c>
      <c r="K15" s="81">
        <v>4.2</v>
      </c>
      <c r="L15" s="81">
        <v>4.2</v>
      </c>
      <c r="M15" s="81">
        <v>4.3</v>
      </c>
      <c r="N15" s="83">
        <f t="shared" si="0"/>
        <v>5.208333333333333</v>
      </c>
    </row>
    <row r="16" spans="1:14" x14ac:dyDescent="0.2">
      <c r="A16" s="82">
        <v>1951</v>
      </c>
      <c r="B16" s="81">
        <v>3.7</v>
      </c>
      <c r="C16" s="81">
        <v>3.4</v>
      </c>
      <c r="D16" s="81">
        <v>3.4</v>
      </c>
      <c r="E16" s="81">
        <v>3.1</v>
      </c>
      <c r="F16" s="81">
        <v>3</v>
      </c>
      <c r="G16" s="81">
        <v>3.2</v>
      </c>
      <c r="H16" s="81">
        <v>3.1</v>
      </c>
      <c r="I16" s="81">
        <v>3.1</v>
      </c>
      <c r="J16" s="81">
        <v>3.3</v>
      </c>
      <c r="K16" s="81">
        <v>3.5</v>
      </c>
      <c r="L16" s="81">
        <v>3.5</v>
      </c>
      <c r="M16" s="81">
        <v>3.1</v>
      </c>
      <c r="N16" s="83">
        <f t="shared" si="0"/>
        <v>3.2833333333333337</v>
      </c>
    </row>
    <row r="17" spans="1:14" x14ac:dyDescent="0.2">
      <c r="A17" s="82">
        <v>1952</v>
      </c>
      <c r="B17" s="81">
        <v>3.2</v>
      </c>
      <c r="C17" s="81">
        <v>3.1</v>
      </c>
      <c r="D17" s="81">
        <v>2.9</v>
      </c>
      <c r="E17" s="81">
        <v>2.9</v>
      </c>
      <c r="F17" s="81">
        <v>3</v>
      </c>
      <c r="G17" s="81">
        <v>3</v>
      </c>
      <c r="H17" s="81">
        <v>3.2</v>
      </c>
      <c r="I17" s="81">
        <v>3.4</v>
      </c>
      <c r="J17" s="81">
        <v>3.1</v>
      </c>
      <c r="K17" s="81">
        <v>3</v>
      </c>
      <c r="L17" s="81">
        <v>2.8</v>
      </c>
      <c r="M17" s="81">
        <v>2.7</v>
      </c>
      <c r="N17" s="83">
        <f t="shared" si="0"/>
        <v>3.0250000000000004</v>
      </c>
    </row>
    <row r="18" spans="1:14" x14ac:dyDescent="0.2">
      <c r="A18" s="82">
        <v>1953</v>
      </c>
      <c r="B18" s="81">
        <v>2.9</v>
      </c>
      <c r="C18" s="81">
        <v>2.6</v>
      </c>
      <c r="D18" s="81">
        <v>2.6</v>
      </c>
      <c r="E18" s="81">
        <v>2.7</v>
      </c>
      <c r="F18" s="81">
        <v>2.5</v>
      </c>
      <c r="G18" s="81">
        <v>2.5</v>
      </c>
      <c r="H18" s="81">
        <v>2.6</v>
      </c>
      <c r="I18" s="81">
        <v>2.7</v>
      </c>
      <c r="J18" s="81">
        <v>2.9</v>
      </c>
      <c r="K18" s="81">
        <v>3.1</v>
      </c>
      <c r="L18" s="81">
        <v>3.5</v>
      </c>
      <c r="M18" s="81">
        <v>4.5</v>
      </c>
      <c r="N18" s="83">
        <f t="shared" si="0"/>
        <v>2.9250000000000003</v>
      </c>
    </row>
    <row r="19" spans="1:14" x14ac:dyDescent="0.2">
      <c r="A19" s="82">
        <v>1954</v>
      </c>
      <c r="B19" s="81">
        <v>4.9000000000000004</v>
      </c>
      <c r="C19" s="81">
        <v>5.2</v>
      </c>
      <c r="D19" s="81">
        <v>5.7</v>
      </c>
      <c r="E19" s="81">
        <v>5.9</v>
      </c>
      <c r="F19" s="81">
        <v>5.9</v>
      </c>
      <c r="G19" s="81">
        <v>5.6</v>
      </c>
      <c r="H19" s="81">
        <v>5.8</v>
      </c>
      <c r="I19" s="81">
        <v>6</v>
      </c>
      <c r="J19" s="81">
        <v>6.1</v>
      </c>
      <c r="K19" s="81">
        <v>5.7</v>
      </c>
      <c r="L19" s="81">
        <v>5.3</v>
      </c>
      <c r="M19" s="81">
        <v>5</v>
      </c>
      <c r="N19" s="83">
        <f t="shared" si="0"/>
        <v>5.5916666666666659</v>
      </c>
    </row>
    <row r="20" spans="1:14" x14ac:dyDescent="0.2">
      <c r="A20" s="82">
        <v>1955</v>
      </c>
      <c r="B20" s="81">
        <v>4.9000000000000004</v>
      </c>
      <c r="C20" s="81">
        <v>4.7</v>
      </c>
      <c r="D20" s="81">
        <v>4.5999999999999996</v>
      </c>
      <c r="E20" s="81">
        <v>4.7</v>
      </c>
      <c r="F20" s="81">
        <v>4.3</v>
      </c>
      <c r="G20" s="81">
        <v>4.2</v>
      </c>
      <c r="H20" s="81">
        <v>4</v>
      </c>
      <c r="I20" s="81">
        <v>4.2</v>
      </c>
      <c r="J20" s="81">
        <v>4.0999999999999996</v>
      </c>
      <c r="K20" s="81">
        <v>4.3</v>
      </c>
      <c r="L20" s="81">
        <v>4.2</v>
      </c>
      <c r="M20" s="81">
        <v>4.2</v>
      </c>
      <c r="N20" s="83">
        <f t="shared" si="0"/>
        <v>4.3666666666666671</v>
      </c>
    </row>
    <row r="21" spans="1:14" x14ac:dyDescent="0.2">
      <c r="A21" s="82">
        <v>1956</v>
      </c>
      <c r="B21" s="81">
        <v>4</v>
      </c>
      <c r="C21" s="81">
        <v>3.9</v>
      </c>
      <c r="D21" s="81">
        <v>4.2</v>
      </c>
      <c r="E21" s="81">
        <v>4</v>
      </c>
      <c r="F21" s="81">
        <v>4.3</v>
      </c>
      <c r="G21" s="81">
        <v>4.3</v>
      </c>
      <c r="H21" s="81">
        <v>4.4000000000000004</v>
      </c>
      <c r="I21" s="81">
        <v>4.0999999999999996</v>
      </c>
      <c r="J21" s="81">
        <v>3.9</v>
      </c>
      <c r="K21" s="81">
        <v>3.9</v>
      </c>
      <c r="L21" s="81">
        <v>4.3</v>
      </c>
      <c r="M21" s="81">
        <v>4.2</v>
      </c>
      <c r="N21" s="83">
        <f t="shared" si="0"/>
        <v>4.125</v>
      </c>
    </row>
    <row r="22" spans="1:14" x14ac:dyDescent="0.2">
      <c r="A22" s="82">
        <v>1957</v>
      </c>
      <c r="B22" s="81">
        <v>4.2</v>
      </c>
      <c r="C22" s="81">
        <v>3.9</v>
      </c>
      <c r="D22" s="81">
        <v>3.7</v>
      </c>
      <c r="E22" s="81">
        <v>3.9</v>
      </c>
      <c r="F22" s="81">
        <v>4.0999999999999996</v>
      </c>
      <c r="G22" s="81">
        <v>4.3</v>
      </c>
      <c r="H22" s="81">
        <v>4.2</v>
      </c>
      <c r="I22" s="81">
        <v>4.0999999999999996</v>
      </c>
      <c r="J22" s="81">
        <v>4.4000000000000004</v>
      </c>
      <c r="K22" s="81">
        <v>4.5</v>
      </c>
      <c r="L22" s="81">
        <v>5.0999999999999996</v>
      </c>
      <c r="M22" s="81">
        <v>5.2</v>
      </c>
      <c r="N22" s="83">
        <f t="shared" si="0"/>
        <v>4.3</v>
      </c>
    </row>
    <row r="23" spans="1:14" x14ac:dyDescent="0.2">
      <c r="A23" s="82">
        <v>1958</v>
      </c>
      <c r="B23" s="81">
        <v>5.8</v>
      </c>
      <c r="C23" s="81">
        <v>6.4</v>
      </c>
      <c r="D23" s="81">
        <v>6.7</v>
      </c>
      <c r="E23" s="81">
        <v>7.4</v>
      </c>
      <c r="F23" s="81">
        <v>7.4</v>
      </c>
      <c r="G23" s="81">
        <v>7.3</v>
      </c>
      <c r="H23" s="81">
        <v>7.5</v>
      </c>
      <c r="I23" s="81">
        <v>7.4</v>
      </c>
      <c r="J23" s="81">
        <v>7.1</v>
      </c>
      <c r="K23" s="81">
        <v>6.7</v>
      </c>
      <c r="L23" s="81">
        <v>6.2</v>
      </c>
      <c r="M23" s="81">
        <v>6.2</v>
      </c>
      <c r="N23" s="83">
        <f t="shared" si="0"/>
        <v>6.8416666666666659</v>
      </c>
    </row>
    <row r="24" spans="1:14" x14ac:dyDescent="0.2">
      <c r="A24" s="82">
        <v>1959</v>
      </c>
      <c r="B24" s="81">
        <v>6</v>
      </c>
      <c r="C24" s="81">
        <v>5.9</v>
      </c>
      <c r="D24" s="81">
        <v>5.6</v>
      </c>
      <c r="E24" s="81">
        <v>5.2</v>
      </c>
      <c r="F24" s="81">
        <v>5.0999999999999996</v>
      </c>
      <c r="G24" s="81">
        <v>5</v>
      </c>
      <c r="H24" s="81">
        <v>5.0999999999999996</v>
      </c>
      <c r="I24" s="81">
        <v>5.2</v>
      </c>
      <c r="J24" s="81">
        <v>5.5</v>
      </c>
      <c r="K24" s="81">
        <v>5.7</v>
      </c>
      <c r="L24" s="81">
        <v>5.8</v>
      </c>
      <c r="M24" s="81">
        <v>5.3</v>
      </c>
      <c r="N24" s="83">
        <f t="shared" si="0"/>
        <v>5.45</v>
      </c>
    </row>
    <row r="25" spans="1:14" x14ac:dyDescent="0.2">
      <c r="A25" s="82">
        <v>1960</v>
      </c>
      <c r="B25" s="81">
        <v>5.2</v>
      </c>
      <c r="C25" s="81">
        <v>4.8</v>
      </c>
      <c r="D25" s="81">
        <v>5.4</v>
      </c>
      <c r="E25" s="81">
        <v>5.2</v>
      </c>
      <c r="F25" s="81">
        <v>5.0999999999999996</v>
      </c>
      <c r="G25" s="81">
        <v>5.4</v>
      </c>
      <c r="H25" s="81">
        <v>5.5</v>
      </c>
      <c r="I25" s="81">
        <v>5.6</v>
      </c>
      <c r="J25" s="81">
        <v>5.5</v>
      </c>
      <c r="K25" s="81">
        <v>6.1</v>
      </c>
      <c r="L25" s="81">
        <v>6.1</v>
      </c>
      <c r="M25" s="81">
        <v>6.6</v>
      </c>
      <c r="N25" s="83">
        <f t="shared" si="0"/>
        <v>5.541666666666667</v>
      </c>
    </row>
    <row r="26" spans="1:14" x14ac:dyDescent="0.2">
      <c r="A26" s="82">
        <v>1961</v>
      </c>
      <c r="B26" s="81">
        <v>6.6</v>
      </c>
      <c r="C26" s="81">
        <v>6.9</v>
      </c>
      <c r="D26" s="81">
        <v>6.9</v>
      </c>
      <c r="E26" s="81">
        <v>7</v>
      </c>
      <c r="F26" s="81">
        <v>7.1</v>
      </c>
      <c r="G26" s="81">
        <v>6.9</v>
      </c>
      <c r="H26" s="81">
        <v>7</v>
      </c>
      <c r="I26" s="81">
        <v>6.6</v>
      </c>
      <c r="J26" s="81">
        <v>6.7</v>
      </c>
      <c r="K26" s="81">
        <v>6.5</v>
      </c>
      <c r="L26" s="81">
        <v>6.1</v>
      </c>
      <c r="M26" s="81">
        <v>6</v>
      </c>
      <c r="N26" s="83">
        <f t="shared" si="0"/>
        <v>6.6916666666666664</v>
      </c>
    </row>
    <row r="27" spans="1:14" x14ac:dyDescent="0.2">
      <c r="A27" s="82">
        <v>1962</v>
      </c>
      <c r="B27" s="81">
        <v>5.8</v>
      </c>
      <c r="C27" s="81">
        <v>5.5</v>
      </c>
      <c r="D27" s="81">
        <v>5.6</v>
      </c>
      <c r="E27" s="81">
        <v>5.6</v>
      </c>
      <c r="F27" s="81">
        <v>5.5</v>
      </c>
      <c r="G27" s="81">
        <v>5.5</v>
      </c>
      <c r="H27" s="81">
        <v>5.4</v>
      </c>
      <c r="I27" s="81">
        <v>5.7</v>
      </c>
      <c r="J27" s="81">
        <v>5.6</v>
      </c>
      <c r="K27" s="81">
        <v>5.4</v>
      </c>
      <c r="L27" s="81">
        <v>5.7</v>
      </c>
      <c r="M27" s="81">
        <v>5.5</v>
      </c>
      <c r="N27" s="83">
        <f t="shared" si="0"/>
        <v>5.5666666666666673</v>
      </c>
    </row>
    <row r="28" spans="1:14" x14ac:dyDescent="0.2">
      <c r="A28" s="82">
        <v>1963</v>
      </c>
      <c r="B28" s="81">
        <v>5.7</v>
      </c>
      <c r="C28" s="81">
        <v>5.9</v>
      </c>
      <c r="D28" s="81">
        <v>5.7</v>
      </c>
      <c r="E28" s="81">
        <v>5.7</v>
      </c>
      <c r="F28" s="81">
        <v>5.9</v>
      </c>
      <c r="G28" s="81">
        <v>5.6</v>
      </c>
      <c r="H28" s="81">
        <v>5.6</v>
      </c>
      <c r="I28" s="81">
        <v>5.4</v>
      </c>
      <c r="J28" s="81">
        <v>5.5</v>
      </c>
      <c r="K28" s="81">
        <v>5.5</v>
      </c>
      <c r="L28" s="81">
        <v>5.7</v>
      </c>
      <c r="M28" s="81">
        <v>5.5</v>
      </c>
      <c r="N28" s="83">
        <f t="shared" si="0"/>
        <v>5.6416666666666666</v>
      </c>
    </row>
    <row r="29" spans="1:14" x14ac:dyDescent="0.2">
      <c r="A29" s="82">
        <v>1964</v>
      </c>
      <c r="B29" s="81">
        <v>5.6</v>
      </c>
      <c r="C29" s="81">
        <v>5.4</v>
      </c>
      <c r="D29" s="81">
        <v>5.4</v>
      </c>
      <c r="E29" s="81">
        <v>5.3</v>
      </c>
      <c r="F29" s="81">
        <v>5.0999999999999996</v>
      </c>
      <c r="G29" s="81">
        <v>5.2</v>
      </c>
      <c r="H29" s="81">
        <v>4.9000000000000004</v>
      </c>
      <c r="I29" s="81">
        <v>5</v>
      </c>
      <c r="J29" s="81">
        <v>5.0999999999999996</v>
      </c>
      <c r="K29" s="81">
        <v>5.0999999999999996</v>
      </c>
      <c r="L29" s="81">
        <v>4.8</v>
      </c>
      <c r="M29" s="81">
        <v>5</v>
      </c>
      <c r="N29" s="83">
        <f t="shared" si="0"/>
        <v>5.1583333333333332</v>
      </c>
    </row>
    <row r="30" spans="1:14" x14ac:dyDescent="0.2">
      <c r="A30" s="82">
        <v>1965</v>
      </c>
      <c r="B30" s="81">
        <v>4.9000000000000004</v>
      </c>
      <c r="C30" s="81">
        <v>5.0999999999999996</v>
      </c>
      <c r="D30" s="81">
        <v>4.7</v>
      </c>
      <c r="E30" s="81">
        <v>4.8</v>
      </c>
      <c r="F30" s="81">
        <v>4.5999999999999996</v>
      </c>
      <c r="G30" s="81">
        <v>4.5999999999999996</v>
      </c>
      <c r="H30" s="81">
        <v>4.4000000000000004</v>
      </c>
      <c r="I30" s="81">
        <v>4.4000000000000004</v>
      </c>
      <c r="J30" s="81">
        <v>4.3</v>
      </c>
      <c r="K30" s="81">
        <v>4.2</v>
      </c>
      <c r="L30" s="81">
        <v>4.0999999999999996</v>
      </c>
      <c r="M30" s="81">
        <v>4</v>
      </c>
      <c r="N30" s="83">
        <f t="shared" si="0"/>
        <v>4.5083333333333337</v>
      </c>
    </row>
    <row r="31" spans="1:14" x14ac:dyDescent="0.2">
      <c r="A31" s="82">
        <v>1966</v>
      </c>
      <c r="B31" s="81">
        <v>4</v>
      </c>
      <c r="C31" s="81">
        <v>3.8</v>
      </c>
      <c r="D31" s="81">
        <v>3.8</v>
      </c>
      <c r="E31" s="81">
        <v>3.8</v>
      </c>
      <c r="F31" s="81">
        <v>3.9</v>
      </c>
      <c r="G31" s="81">
        <v>3.8</v>
      </c>
      <c r="H31" s="81">
        <v>3.8</v>
      </c>
      <c r="I31" s="81">
        <v>3.8</v>
      </c>
      <c r="J31" s="81">
        <v>3.7</v>
      </c>
      <c r="K31" s="81">
        <v>3.7</v>
      </c>
      <c r="L31" s="81">
        <v>3.6</v>
      </c>
      <c r="M31" s="81">
        <v>3.8</v>
      </c>
      <c r="N31" s="83">
        <f t="shared" si="0"/>
        <v>3.7916666666666665</v>
      </c>
    </row>
    <row r="32" spans="1:14" x14ac:dyDescent="0.2">
      <c r="A32" s="82">
        <v>1967</v>
      </c>
      <c r="B32" s="81">
        <v>3.9</v>
      </c>
      <c r="C32" s="81">
        <v>3.8</v>
      </c>
      <c r="D32" s="81">
        <v>3.8</v>
      </c>
      <c r="E32" s="81">
        <v>3.8</v>
      </c>
      <c r="F32" s="81">
        <v>3.8</v>
      </c>
      <c r="G32" s="81">
        <v>3.9</v>
      </c>
      <c r="H32" s="81">
        <v>3.8</v>
      </c>
      <c r="I32" s="81">
        <v>3.8</v>
      </c>
      <c r="J32" s="81">
        <v>3.8</v>
      </c>
      <c r="K32" s="81">
        <v>4</v>
      </c>
      <c r="L32" s="81">
        <v>3.9</v>
      </c>
      <c r="M32" s="81">
        <v>3.8</v>
      </c>
      <c r="N32" s="83">
        <f t="shared" si="0"/>
        <v>3.8416666666666663</v>
      </c>
    </row>
    <row r="33" spans="1:14" x14ac:dyDescent="0.2">
      <c r="A33" s="82">
        <v>1968</v>
      </c>
      <c r="B33" s="81">
        <v>3.7</v>
      </c>
      <c r="C33" s="81">
        <v>3.8</v>
      </c>
      <c r="D33" s="81">
        <v>3.7</v>
      </c>
      <c r="E33" s="81">
        <v>3.5</v>
      </c>
      <c r="F33" s="81">
        <v>3.5</v>
      </c>
      <c r="G33" s="81">
        <v>3.7</v>
      </c>
      <c r="H33" s="81">
        <v>3.7</v>
      </c>
      <c r="I33" s="81">
        <v>3.5</v>
      </c>
      <c r="J33" s="81">
        <v>3.4</v>
      </c>
      <c r="K33" s="81">
        <v>3.4</v>
      </c>
      <c r="L33" s="81">
        <v>3.4</v>
      </c>
      <c r="M33" s="81">
        <v>3.4</v>
      </c>
      <c r="N33" s="83">
        <f t="shared" si="0"/>
        <v>3.5583333333333331</v>
      </c>
    </row>
    <row r="34" spans="1:14" x14ac:dyDescent="0.2">
      <c r="A34" s="82">
        <v>1969</v>
      </c>
      <c r="B34" s="81">
        <v>3.4</v>
      </c>
      <c r="C34" s="81">
        <v>3.4</v>
      </c>
      <c r="D34" s="81">
        <v>3.4</v>
      </c>
      <c r="E34" s="81">
        <v>3.4</v>
      </c>
      <c r="F34" s="81">
        <v>3.4</v>
      </c>
      <c r="G34" s="81">
        <v>3.5</v>
      </c>
      <c r="H34" s="81">
        <v>3.5</v>
      </c>
      <c r="I34" s="81">
        <v>3.5</v>
      </c>
      <c r="J34" s="81">
        <v>3.7</v>
      </c>
      <c r="K34" s="81">
        <v>3.7</v>
      </c>
      <c r="L34" s="81">
        <v>3.5</v>
      </c>
      <c r="M34" s="81">
        <v>3.5</v>
      </c>
      <c r="N34" s="83">
        <f t="shared" si="0"/>
        <v>3.4916666666666667</v>
      </c>
    </row>
    <row r="35" spans="1:14" x14ac:dyDescent="0.2">
      <c r="A35" s="82">
        <v>1970</v>
      </c>
      <c r="B35" s="81">
        <v>3.9</v>
      </c>
      <c r="C35" s="81">
        <v>4.2</v>
      </c>
      <c r="D35" s="81">
        <v>4.4000000000000004</v>
      </c>
      <c r="E35" s="81">
        <v>4.5999999999999996</v>
      </c>
      <c r="F35" s="81">
        <v>4.8</v>
      </c>
      <c r="G35" s="81">
        <v>4.9000000000000004</v>
      </c>
      <c r="H35" s="81">
        <v>5</v>
      </c>
      <c r="I35" s="81">
        <v>5.0999999999999996</v>
      </c>
      <c r="J35" s="81">
        <v>5.4</v>
      </c>
      <c r="K35" s="81">
        <v>5.5</v>
      </c>
      <c r="L35" s="81">
        <v>5.9</v>
      </c>
      <c r="M35" s="81">
        <v>6.1</v>
      </c>
      <c r="N35" s="83">
        <f t="shared" si="0"/>
        <v>4.9833333333333334</v>
      </c>
    </row>
    <row r="36" spans="1:14" x14ac:dyDescent="0.2">
      <c r="A36" s="82">
        <v>1971</v>
      </c>
      <c r="B36" s="81">
        <v>5.9</v>
      </c>
      <c r="C36" s="81">
        <v>5.9</v>
      </c>
      <c r="D36" s="81">
        <v>6</v>
      </c>
      <c r="E36" s="81">
        <v>5.9</v>
      </c>
      <c r="F36" s="81">
        <v>5.9</v>
      </c>
      <c r="G36" s="81">
        <v>5.9</v>
      </c>
      <c r="H36" s="81">
        <v>6</v>
      </c>
      <c r="I36" s="81">
        <v>6.1</v>
      </c>
      <c r="J36" s="81">
        <v>6</v>
      </c>
      <c r="K36" s="81">
        <v>5.8</v>
      </c>
      <c r="L36" s="81">
        <v>6</v>
      </c>
      <c r="M36" s="81">
        <v>6</v>
      </c>
      <c r="N36" s="83">
        <f t="shared" si="0"/>
        <v>5.95</v>
      </c>
    </row>
    <row r="37" spans="1:14" x14ac:dyDescent="0.2">
      <c r="A37" s="82">
        <v>1972</v>
      </c>
      <c r="B37" s="81">
        <v>5.8</v>
      </c>
      <c r="C37" s="81">
        <v>5.7</v>
      </c>
      <c r="D37" s="81">
        <v>5.8</v>
      </c>
      <c r="E37" s="81">
        <v>5.7</v>
      </c>
      <c r="F37" s="81">
        <v>5.7</v>
      </c>
      <c r="G37" s="81">
        <v>5.7</v>
      </c>
      <c r="H37" s="81">
        <v>5.6</v>
      </c>
      <c r="I37" s="81">
        <v>5.6</v>
      </c>
      <c r="J37" s="81">
        <v>5.5</v>
      </c>
      <c r="K37" s="81">
        <v>5.6</v>
      </c>
      <c r="L37" s="81">
        <v>5.3</v>
      </c>
      <c r="M37" s="81">
        <v>5.2</v>
      </c>
      <c r="N37" s="83">
        <f t="shared" si="0"/>
        <v>5.6000000000000005</v>
      </c>
    </row>
    <row r="38" spans="1:14" x14ac:dyDescent="0.2">
      <c r="A38" s="82">
        <v>1973</v>
      </c>
      <c r="B38" s="81">
        <v>4.9000000000000004</v>
      </c>
      <c r="C38" s="81">
        <v>5</v>
      </c>
      <c r="D38" s="81">
        <v>4.9000000000000004</v>
      </c>
      <c r="E38" s="81">
        <v>5</v>
      </c>
      <c r="F38" s="81">
        <v>4.9000000000000004</v>
      </c>
      <c r="G38" s="81">
        <v>4.9000000000000004</v>
      </c>
      <c r="H38" s="81">
        <v>4.8</v>
      </c>
      <c r="I38" s="81">
        <v>4.8</v>
      </c>
      <c r="J38" s="81">
        <v>4.8</v>
      </c>
      <c r="K38" s="81">
        <v>4.5999999999999996</v>
      </c>
      <c r="L38" s="81">
        <v>4.8</v>
      </c>
      <c r="M38" s="81">
        <v>4.9000000000000004</v>
      </c>
      <c r="N38" s="83">
        <f t="shared" si="0"/>
        <v>4.8583333333333325</v>
      </c>
    </row>
    <row r="39" spans="1:14" x14ac:dyDescent="0.2">
      <c r="A39" s="82">
        <v>1974</v>
      </c>
      <c r="B39" s="81">
        <v>5.0999999999999996</v>
      </c>
      <c r="C39" s="81">
        <v>5.2</v>
      </c>
      <c r="D39" s="81">
        <v>5.0999999999999996</v>
      </c>
      <c r="E39" s="81">
        <v>5.0999999999999996</v>
      </c>
      <c r="F39" s="81">
        <v>5.0999999999999996</v>
      </c>
      <c r="G39" s="81">
        <v>5.4</v>
      </c>
      <c r="H39" s="81">
        <v>5.5</v>
      </c>
      <c r="I39" s="81">
        <v>5.5</v>
      </c>
      <c r="J39" s="81">
        <v>5.9</v>
      </c>
      <c r="K39" s="81">
        <v>6</v>
      </c>
      <c r="L39" s="81">
        <v>6.6</v>
      </c>
      <c r="M39" s="81">
        <v>7.2</v>
      </c>
      <c r="N39" s="83">
        <f t="shared" si="0"/>
        <v>5.6416666666666666</v>
      </c>
    </row>
    <row r="40" spans="1:14" x14ac:dyDescent="0.2">
      <c r="A40" s="82">
        <v>1975</v>
      </c>
      <c r="B40" s="81">
        <v>8.1</v>
      </c>
      <c r="C40" s="81">
        <v>8.1</v>
      </c>
      <c r="D40" s="81">
        <v>8.6</v>
      </c>
      <c r="E40" s="81">
        <v>8.8000000000000007</v>
      </c>
      <c r="F40" s="81">
        <v>9</v>
      </c>
      <c r="G40" s="81">
        <v>8.8000000000000007</v>
      </c>
      <c r="H40" s="81">
        <v>8.6</v>
      </c>
      <c r="I40" s="81">
        <v>8.4</v>
      </c>
      <c r="J40" s="81">
        <v>8.4</v>
      </c>
      <c r="K40" s="81">
        <v>8.4</v>
      </c>
      <c r="L40" s="81">
        <v>8.3000000000000007</v>
      </c>
      <c r="M40" s="81">
        <v>8.1999999999999993</v>
      </c>
      <c r="N40" s="83">
        <f t="shared" si="0"/>
        <v>8.4749999999999996</v>
      </c>
    </row>
    <row r="41" spans="1:14" x14ac:dyDescent="0.2">
      <c r="A41" s="82">
        <v>1976</v>
      </c>
      <c r="B41" s="81">
        <v>7.9</v>
      </c>
      <c r="C41" s="81">
        <v>7.7</v>
      </c>
      <c r="D41" s="81">
        <v>7.6</v>
      </c>
      <c r="E41" s="81">
        <v>7.7</v>
      </c>
      <c r="F41" s="81">
        <v>7.4</v>
      </c>
      <c r="G41" s="81">
        <v>7.6</v>
      </c>
      <c r="H41" s="81">
        <v>7.8</v>
      </c>
      <c r="I41" s="81">
        <v>7.8</v>
      </c>
      <c r="J41" s="81">
        <v>7.6</v>
      </c>
      <c r="K41" s="81">
        <v>7.7</v>
      </c>
      <c r="L41" s="81">
        <v>7.8</v>
      </c>
      <c r="M41" s="81">
        <v>7.8</v>
      </c>
      <c r="N41" s="83">
        <f t="shared" si="0"/>
        <v>7.6999999999999993</v>
      </c>
    </row>
    <row r="42" spans="1:14" x14ac:dyDescent="0.2">
      <c r="A42" s="82">
        <v>1977</v>
      </c>
      <c r="B42" s="81">
        <v>7.5</v>
      </c>
      <c r="C42" s="81">
        <v>7.6</v>
      </c>
      <c r="D42" s="81">
        <v>7.4</v>
      </c>
      <c r="E42" s="81">
        <v>7.2</v>
      </c>
      <c r="F42" s="81">
        <v>7</v>
      </c>
      <c r="G42" s="81">
        <v>7.2</v>
      </c>
      <c r="H42" s="81">
        <v>6.9</v>
      </c>
      <c r="I42" s="81">
        <v>7</v>
      </c>
      <c r="J42" s="81">
        <v>6.8</v>
      </c>
      <c r="K42" s="81">
        <v>6.8</v>
      </c>
      <c r="L42" s="81">
        <v>6.8</v>
      </c>
      <c r="M42" s="81">
        <v>6.4</v>
      </c>
      <c r="N42" s="83">
        <f t="shared" si="0"/>
        <v>7.0500000000000007</v>
      </c>
    </row>
    <row r="43" spans="1:14" x14ac:dyDescent="0.2">
      <c r="A43" s="82">
        <v>1978</v>
      </c>
      <c r="B43" s="81">
        <v>6.4</v>
      </c>
      <c r="C43" s="81">
        <v>6.3</v>
      </c>
      <c r="D43" s="81">
        <v>6.3</v>
      </c>
      <c r="E43" s="81">
        <v>6.1</v>
      </c>
      <c r="F43" s="81">
        <v>6</v>
      </c>
      <c r="G43" s="81">
        <v>5.9</v>
      </c>
      <c r="H43" s="81">
        <v>6.2</v>
      </c>
      <c r="I43" s="81">
        <v>5.9</v>
      </c>
      <c r="J43" s="81">
        <v>6</v>
      </c>
      <c r="K43" s="81">
        <v>5.8</v>
      </c>
      <c r="L43" s="81">
        <v>5.9</v>
      </c>
      <c r="M43" s="81">
        <v>6</v>
      </c>
      <c r="N43" s="83">
        <f t="shared" si="0"/>
        <v>6.0666666666666664</v>
      </c>
    </row>
    <row r="44" spans="1:14" x14ac:dyDescent="0.2">
      <c r="A44" s="82">
        <v>1979</v>
      </c>
      <c r="B44" s="81">
        <v>5.9</v>
      </c>
      <c r="C44" s="81">
        <v>5.9</v>
      </c>
      <c r="D44" s="81">
        <v>5.8</v>
      </c>
      <c r="E44" s="81">
        <v>5.8</v>
      </c>
      <c r="F44" s="81">
        <v>5.6</v>
      </c>
      <c r="G44" s="81">
        <v>5.7</v>
      </c>
      <c r="H44" s="81">
        <v>5.7</v>
      </c>
      <c r="I44" s="81">
        <v>6</v>
      </c>
      <c r="J44" s="81">
        <v>5.9</v>
      </c>
      <c r="K44" s="81">
        <v>6</v>
      </c>
      <c r="L44" s="81">
        <v>5.9</v>
      </c>
      <c r="M44" s="81">
        <v>6</v>
      </c>
      <c r="N44" s="83">
        <f t="shared" si="0"/>
        <v>5.8500000000000005</v>
      </c>
    </row>
    <row r="45" spans="1:14" x14ac:dyDescent="0.2">
      <c r="A45" s="82">
        <v>1980</v>
      </c>
      <c r="B45" s="81">
        <v>6.3</v>
      </c>
      <c r="C45" s="81">
        <v>6.3</v>
      </c>
      <c r="D45" s="81">
        <v>6.3</v>
      </c>
      <c r="E45" s="81">
        <v>6.9</v>
      </c>
      <c r="F45" s="81">
        <v>7.5</v>
      </c>
      <c r="G45" s="81">
        <v>7.6</v>
      </c>
      <c r="H45" s="81">
        <v>7.8</v>
      </c>
      <c r="I45" s="81">
        <v>7.7</v>
      </c>
      <c r="J45" s="81">
        <v>7.5</v>
      </c>
      <c r="K45" s="81">
        <v>7.5</v>
      </c>
      <c r="L45" s="81">
        <v>7.5</v>
      </c>
      <c r="M45" s="81">
        <v>7.2</v>
      </c>
      <c r="N45" s="83">
        <f t="shared" ref="N45:N77" si="1">AVERAGE(B45:M45)</f>
        <v>7.1750000000000007</v>
      </c>
    </row>
    <row r="46" spans="1:14" x14ac:dyDescent="0.2">
      <c r="A46" s="82">
        <v>1981</v>
      </c>
      <c r="B46" s="81">
        <v>7.5</v>
      </c>
      <c r="C46" s="81">
        <v>7.4</v>
      </c>
      <c r="D46" s="81">
        <v>7.4</v>
      </c>
      <c r="E46" s="81">
        <v>7.2</v>
      </c>
      <c r="F46" s="81">
        <v>7.5</v>
      </c>
      <c r="G46" s="81">
        <v>7.5</v>
      </c>
      <c r="H46" s="81">
        <v>7.2</v>
      </c>
      <c r="I46" s="81">
        <v>7.4</v>
      </c>
      <c r="J46" s="81">
        <v>7.6</v>
      </c>
      <c r="K46" s="81">
        <v>7.9</v>
      </c>
      <c r="L46" s="81">
        <v>8.3000000000000007</v>
      </c>
      <c r="M46" s="81">
        <v>8.5</v>
      </c>
      <c r="N46" s="83">
        <f t="shared" si="1"/>
        <v>7.6166666666666671</v>
      </c>
    </row>
    <row r="47" spans="1:14" x14ac:dyDescent="0.2">
      <c r="A47" s="82">
        <v>1982</v>
      </c>
      <c r="B47" s="81">
        <v>8.6</v>
      </c>
      <c r="C47" s="81">
        <v>8.9</v>
      </c>
      <c r="D47" s="81">
        <v>9</v>
      </c>
      <c r="E47" s="81">
        <v>9.3000000000000007</v>
      </c>
      <c r="F47" s="81">
        <v>9.4</v>
      </c>
      <c r="G47" s="81">
        <v>9.6</v>
      </c>
      <c r="H47" s="81">
        <v>9.8000000000000007</v>
      </c>
      <c r="I47" s="81">
        <v>9.8000000000000007</v>
      </c>
      <c r="J47" s="81">
        <v>10.1</v>
      </c>
      <c r="K47" s="81">
        <v>10.4</v>
      </c>
      <c r="L47" s="81">
        <v>10.8</v>
      </c>
      <c r="M47" s="81">
        <v>10.8</v>
      </c>
      <c r="N47" s="83">
        <f t="shared" si="1"/>
        <v>9.7083333333333321</v>
      </c>
    </row>
    <row r="48" spans="1:14" x14ac:dyDescent="0.2">
      <c r="A48" s="82">
        <v>1983</v>
      </c>
      <c r="B48" s="81">
        <v>10.4</v>
      </c>
      <c r="C48" s="81">
        <v>10.4</v>
      </c>
      <c r="D48" s="81">
        <v>10.3</v>
      </c>
      <c r="E48" s="81">
        <v>10.199999999999999</v>
      </c>
      <c r="F48" s="81">
        <v>10.1</v>
      </c>
      <c r="G48" s="81">
        <v>10.1</v>
      </c>
      <c r="H48" s="81">
        <v>9.4</v>
      </c>
      <c r="I48" s="81">
        <v>9.5</v>
      </c>
      <c r="J48" s="81">
        <v>9.1999999999999993</v>
      </c>
      <c r="K48" s="81">
        <v>8.8000000000000007</v>
      </c>
      <c r="L48" s="81">
        <v>8.5</v>
      </c>
      <c r="M48" s="81">
        <v>8.3000000000000007</v>
      </c>
      <c r="N48" s="83">
        <f t="shared" si="1"/>
        <v>9.6</v>
      </c>
    </row>
    <row r="49" spans="1:14" x14ac:dyDescent="0.2">
      <c r="A49" s="82">
        <v>1984</v>
      </c>
      <c r="B49" s="81">
        <v>8</v>
      </c>
      <c r="C49" s="81">
        <v>7.8</v>
      </c>
      <c r="D49" s="81">
        <v>7.8</v>
      </c>
      <c r="E49" s="81">
        <v>7.7</v>
      </c>
      <c r="F49" s="81">
        <v>7.4</v>
      </c>
      <c r="G49" s="81">
        <v>7.2</v>
      </c>
      <c r="H49" s="81">
        <v>7.5</v>
      </c>
      <c r="I49" s="81">
        <v>7.5</v>
      </c>
      <c r="J49" s="81">
        <v>7.3</v>
      </c>
      <c r="K49" s="81">
        <v>7.4</v>
      </c>
      <c r="L49" s="81">
        <v>7.2</v>
      </c>
      <c r="M49" s="81">
        <v>7.3</v>
      </c>
      <c r="N49" s="83">
        <f t="shared" si="1"/>
        <v>7.5083333333333337</v>
      </c>
    </row>
    <row r="50" spans="1:14" x14ac:dyDescent="0.2">
      <c r="A50" s="82">
        <v>1985</v>
      </c>
      <c r="B50" s="81">
        <v>7.3</v>
      </c>
      <c r="C50" s="81">
        <v>7.2</v>
      </c>
      <c r="D50" s="81">
        <v>7.2</v>
      </c>
      <c r="E50" s="81">
        <v>7.3</v>
      </c>
      <c r="F50" s="81">
        <v>7.2</v>
      </c>
      <c r="G50" s="81">
        <v>7.4</v>
      </c>
      <c r="H50" s="81">
        <v>7.4</v>
      </c>
      <c r="I50" s="81">
        <v>7.1</v>
      </c>
      <c r="J50" s="81">
        <v>7.1</v>
      </c>
      <c r="K50" s="81">
        <v>7.1</v>
      </c>
      <c r="L50" s="81">
        <v>7</v>
      </c>
      <c r="M50" s="81">
        <v>7</v>
      </c>
      <c r="N50" s="83">
        <f t="shared" si="1"/>
        <v>7.1916666666666664</v>
      </c>
    </row>
    <row r="51" spans="1:14" x14ac:dyDescent="0.2">
      <c r="A51" s="82">
        <v>1986</v>
      </c>
      <c r="B51" s="81">
        <v>6.7</v>
      </c>
      <c r="C51" s="81">
        <v>7.2</v>
      </c>
      <c r="D51" s="81">
        <v>7.2</v>
      </c>
      <c r="E51" s="81">
        <v>7.1</v>
      </c>
      <c r="F51" s="81">
        <v>7.2</v>
      </c>
      <c r="G51" s="81">
        <v>7.2</v>
      </c>
      <c r="H51" s="81">
        <v>7</v>
      </c>
      <c r="I51" s="81">
        <v>6.9</v>
      </c>
      <c r="J51" s="81">
        <v>7</v>
      </c>
      <c r="K51" s="81">
        <v>7</v>
      </c>
      <c r="L51" s="81">
        <v>6.9</v>
      </c>
      <c r="M51" s="81">
        <v>6.6</v>
      </c>
      <c r="N51" s="83">
        <f t="shared" si="1"/>
        <v>7</v>
      </c>
    </row>
    <row r="52" spans="1:14" x14ac:dyDescent="0.2">
      <c r="A52" s="82">
        <v>1987</v>
      </c>
      <c r="B52" s="81">
        <v>6.6</v>
      </c>
      <c r="C52" s="81">
        <v>6.6</v>
      </c>
      <c r="D52" s="81">
        <v>6.6</v>
      </c>
      <c r="E52" s="81">
        <v>6.3</v>
      </c>
      <c r="F52" s="81">
        <v>6.3</v>
      </c>
      <c r="G52" s="81">
        <v>6.2</v>
      </c>
      <c r="H52" s="81">
        <v>6.1</v>
      </c>
      <c r="I52" s="81">
        <v>6</v>
      </c>
      <c r="J52" s="81">
        <v>5.9</v>
      </c>
      <c r="K52" s="81">
        <v>6</v>
      </c>
      <c r="L52" s="81">
        <v>5.8</v>
      </c>
      <c r="M52" s="81">
        <v>5.7</v>
      </c>
      <c r="N52" s="83">
        <f t="shared" si="1"/>
        <v>6.1750000000000007</v>
      </c>
    </row>
    <row r="53" spans="1:14" x14ac:dyDescent="0.2">
      <c r="A53" s="82">
        <v>1988</v>
      </c>
      <c r="B53" s="81">
        <v>5.7</v>
      </c>
      <c r="C53" s="81">
        <v>5.7</v>
      </c>
      <c r="D53" s="81">
        <v>5.7</v>
      </c>
      <c r="E53" s="81">
        <v>5.4</v>
      </c>
      <c r="F53" s="81">
        <v>5.6</v>
      </c>
      <c r="G53" s="81">
        <v>5.4</v>
      </c>
      <c r="H53" s="81">
        <v>5.4</v>
      </c>
      <c r="I53" s="81">
        <v>5.6</v>
      </c>
      <c r="J53" s="81">
        <v>5.4</v>
      </c>
      <c r="K53" s="81">
        <v>5.4</v>
      </c>
      <c r="L53" s="81">
        <v>5.3</v>
      </c>
      <c r="M53" s="81">
        <v>5.3</v>
      </c>
      <c r="N53" s="83">
        <f t="shared" si="1"/>
        <v>5.4916666666666663</v>
      </c>
    </row>
    <row r="54" spans="1:14" x14ac:dyDescent="0.2">
      <c r="A54" s="82">
        <v>1989</v>
      </c>
      <c r="B54" s="81">
        <v>5.4</v>
      </c>
      <c r="C54" s="81">
        <v>5.2</v>
      </c>
      <c r="D54" s="81">
        <v>5</v>
      </c>
      <c r="E54" s="81">
        <v>5.2</v>
      </c>
      <c r="F54" s="81">
        <v>5.2</v>
      </c>
      <c r="G54" s="81">
        <v>5.3</v>
      </c>
      <c r="H54" s="81">
        <v>5.2</v>
      </c>
      <c r="I54" s="81">
        <v>5.2</v>
      </c>
      <c r="J54" s="81">
        <v>5.3</v>
      </c>
      <c r="K54" s="81">
        <v>5.3</v>
      </c>
      <c r="L54" s="81">
        <v>5.4</v>
      </c>
      <c r="M54" s="81">
        <v>5.4</v>
      </c>
      <c r="N54" s="83">
        <f t="shared" si="1"/>
        <v>5.2583333333333329</v>
      </c>
    </row>
    <row r="55" spans="1:14" x14ac:dyDescent="0.2">
      <c r="A55" s="82">
        <v>1990</v>
      </c>
      <c r="B55" s="81">
        <v>5.4</v>
      </c>
      <c r="C55" s="81">
        <v>5.3</v>
      </c>
      <c r="D55" s="81">
        <v>5.2</v>
      </c>
      <c r="E55" s="81">
        <v>5.4</v>
      </c>
      <c r="F55" s="81">
        <v>5.4</v>
      </c>
      <c r="G55" s="81">
        <v>5.2</v>
      </c>
      <c r="H55" s="81">
        <v>5.5</v>
      </c>
      <c r="I55" s="81">
        <v>5.7</v>
      </c>
      <c r="J55" s="81">
        <v>5.9</v>
      </c>
      <c r="K55" s="81">
        <v>5.9</v>
      </c>
      <c r="L55" s="81">
        <v>6.2</v>
      </c>
      <c r="M55" s="81">
        <v>6.3</v>
      </c>
      <c r="N55" s="83">
        <f t="shared" si="1"/>
        <v>5.6166666666666663</v>
      </c>
    </row>
    <row r="56" spans="1:14" x14ac:dyDescent="0.2">
      <c r="A56" s="82">
        <v>1991</v>
      </c>
      <c r="B56" s="81">
        <v>6.4</v>
      </c>
      <c r="C56" s="81">
        <v>6.6</v>
      </c>
      <c r="D56" s="81">
        <v>6.8</v>
      </c>
      <c r="E56" s="81">
        <v>6.7</v>
      </c>
      <c r="F56" s="81">
        <v>6.9</v>
      </c>
      <c r="G56" s="81">
        <v>6.9</v>
      </c>
      <c r="H56" s="81">
        <v>6.8</v>
      </c>
      <c r="I56" s="81">
        <v>6.9</v>
      </c>
      <c r="J56" s="81">
        <v>6.9</v>
      </c>
      <c r="K56" s="81">
        <v>7</v>
      </c>
      <c r="L56" s="81">
        <v>7</v>
      </c>
      <c r="M56" s="81">
        <v>7.3</v>
      </c>
      <c r="N56" s="83">
        <f t="shared" si="1"/>
        <v>6.8499999999999988</v>
      </c>
    </row>
    <row r="57" spans="1:14" x14ac:dyDescent="0.2">
      <c r="A57" s="82">
        <v>1992</v>
      </c>
      <c r="B57" s="81">
        <v>7.3</v>
      </c>
      <c r="C57" s="81">
        <v>7.4</v>
      </c>
      <c r="D57" s="81">
        <v>7.4</v>
      </c>
      <c r="E57" s="81">
        <v>7.4</v>
      </c>
      <c r="F57" s="81">
        <v>7.6</v>
      </c>
      <c r="G57" s="81">
        <v>7.8</v>
      </c>
      <c r="H57" s="81">
        <v>7.7</v>
      </c>
      <c r="I57" s="81">
        <v>7.6</v>
      </c>
      <c r="J57" s="81">
        <v>7.6</v>
      </c>
      <c r="K57" s="81">
        <v>7.3</v>
      </c>
      <c r="L57" s="81">
        <v>7.4</v>
      </c>
      <c r="M57" s="81">
        <v>7.4</v>
      </c>
      <c r="N57" s="83">
        <f t="shared" si="1"/>
        <v>7.4916666666666671</v>
      </c>
    </row>
    <row r="58" spans="1:14" x14ac:dyDescent="0.2">
      <c r="A58" s="82">
        <v>1993</v>
      </c>
      <c r="B58" s="81">
        <v>7.3</v>
      </c>
      <c r="C58" s="81">
        <v>7.1</v>
      </c>
      <c r="D58" s="81">
        <v>7</v>
      </c>
      <c r="E58" s="81">
        <v>7.1</v>
      </c>
      <c r="F58" s="81">
        <v>7.1</v>
      </c>
      <c r="G58" s="81">
        <v>7</v>
      </c>
      <c r="H58" s="81">
        <v>6.9</v>
      </c>
      <c r="I58" s="81">
        <v>6.8</v>
      </c>
      <c r="J58" s="81">
        <v>6.7</v>
      </c>
      <c r="K58" s="81">
        <v>6.8</v>
      </c>
      <c r="L58" s="81">
        <v>6.6</v>
      </c>
      <c r="M58" s="81">
        <v>6.5</v>
      </c>
      <c r="N58" s="83">
        <f t="shared" si="1"/>
        <v>6.9083333333333323</v>
      </c>
    </row>
    <row r="59" spans="1:14" x14ac:dyDescent="0.2">
      <c r="A59" s="82">
        <v>1994</v>
      </c>
      <c r="B59" s="81">
        <v>6.6</v>
      </c>
      <c r="C59" s="81">
        <v>6.6</v>
      </c>
      <c r="D59" s="81">
        <v>6.5</v>
      </c>
      <c r="E59" s="81">
        <v>6.4</v>
      </c>
      <c r="F59" s="81">
        <v>6.1</v>
      </c>
      <c r="G59" s="81">
        <v>6.1</v>
      </c>
      <c r="H59" s="81">
        <v>6.1</v>
      </c>
      <c r="I59" s="81">
        <v>6</v>
      </c>
      <c r="J59" s="81">
        <v>5.9</v>
      </c>
      <c r="K59" s="81">
        <v>5.8</v>
      </c>
      <c r="L59" s="81">
        <v>5.6</v>
      </c>
      <c r="M59" s="81">
        <v>5.5</v>
      </c>
      <c r="N59" s="83">
        <f t="shared" si="1"/>
        <v>6.1000000000000005</v>
      </c>
    </row>
    <row r="60" spans="1:14" x14ac:dyDescent="0.2">
      <c r="A60" s="82">
        <v>1995</v>
      </c>
      <c r="B60" s="81">
        <v>5.6</v>
      </c>
      <c r="C60" s="81">
        <v>5.4</v>
      </c>
      <c r="D60" s="81">
        <v>5.4</v>
      </c>
      <c r="E60" s="81">
        <v>5.8</v>
      </c>
      <c r="F60" s="81">
        <v>5.6</v>
      </c>
      <c r="G60" s="81">
        <v>5.6</v>
      </c>
      <c r="H60" s="81">
        <v>5.7</v>
      </c>
      <c r="I60" s="81">
        <v>5.7</v>
      </c>
      <c r="J60" s="81">
        <v>5.6</v>
      </c>
      <c r="K60" s="81">
        <v>5.5</v>
      </c>
      <c r="L60" s="81">
        <v>5.6</v>
      </c>
      <c r="M60" s="81">
        <v>5.6</v>
      </c>
      <c r="N60" s="83">
        <f t="shared" si="1"/>
        <v>5.5916666666666677</v>
      </c>
    </row>
    <row r="61" spans="1:14" x14ac:dyDescent="0.2">
      <c r="A61" s="82">
        <v>1996</v>
      </c>
      <c r="B61" s="81">
        <v>5.6</v>
      </c>
      <c r="C61" s="81">
        <v>5.5</v>
      </c>
      <c r="D61" s="81">
        <v>5.5</v>
      </c>
      <c r="E61" s="81">
        <v>5.6</v>
      </c>
      <c r="F61" s="81">
        <v>5.6</v>
      </c>
      <c r="G61" s="81">
        <v>5.3</v>
      </c>
      <c r="H61" s="81">
        <v>5.5</v>
      </c>
      <c r="I61" s="81">
        <v>5.0999999999999996</v>
      </c>
      <c r="J61" s="81">
        <v>5.2</v>
      </c>
      <c r="K61" s="81">
        <v>5.2</v>
      </c>
      <c r="L61" s="81">
        <v>5.4</v>
      </c>
      <c r="M61" s="81">
        <v>5.4</v>
      </c>
      <c r="N61" s="83">
        <f t="shared" si="1"/>
        <v>5.4083333333333341</v>
      </c>
    </row>
    <row r="62" spans="1:14" x14ac:dyDescent="0.2">
      <c r="A62" s="82">
        <v>1997</v>
      </c>
      <c r="B62" s="81">
        <v>5.3</v>
      </c>
      <c r="C62" s="81">
        <v>5.2</v>
      </c>
      <c r="D62" s="81">
        <v>5.2</v>
      </c>
      <c r="E62" s="81">
        <v>5.0999999999999996</v>
      </c>
      <c r="F62" s="81">
        <v>4.9000000000000004</v>
      </c>
      <c r="G62" s="81">
        <v>5</v>
      </c>
      <c r="H62" s="81">
        <v>4.9000000000000004</v>
      </c>
      <c r="I62" s="81">
        <v>4.8</v>
      </c>
      <c r="J62" s="81">
        <v>4.9000000000000004</v>
      </c>
      <c r="K62" s="81">
        <v>4.7</v>
      </c>
      <c r="L62" s="81">
        <v>4.5999999999999996</v>
      </c>
      <c r="M62" s="81">
        <v>4.7</v>
      </c>
      <c r="N62" s="83">
        <f t="shared" si="1"/>
        <v>4.9416666666666664</v>
      </c>
    </row>
    <row r="63" spans="1:14" x14ac:dyDescent="0.2">
      <c r="A63" s="82">
        <v>1998</v>
      </c>
      <c r="B63" s="81">
        <v>4.5999999999999996</v>
      </c>
      <c r="C63" s="81">
        <v>4.5999999999999996</v>
      </c>
      <c r="D63" s="81">
        <v>4.7</v>
      </c>
      <c r="E63" s="81">
        <v>4.3</v>
      </c>
      <c r="F63" s="81">
        <v>4.4000000000000004</v>
      </c>
      <c r="G63" s="81">
        <v>4.5</v>
      </c>
      <c r="H63" s="81">
        <v>4.5</v>
      </c>
      <c r="I63" s="81">
        <v>4.5</v>
      </c>
      <c r="J63" s="81">
        <v>4.5999999999999996</v>
      </c>
      <c r="K63" s="81">
        <v>4.5</v>
      </c>
      <c r="L63" s="81">
        <v>4.4000000000000004</v>
      </c>
      <c r="M63" s="81">
        <v>4.4000000000000004</v>
      </c>
      <c r="N63" s="83">
        <f t="shared" si="1"/>
        <v>4.5</v>
      </c>
    </row>
    <row r="64" spans="1:14" x14ac:dyDescent="0.2">
      <c r="A64" s="82">
        <v>1999</v>
      </c>
      <c r="B64" s="81">
        <v>4.3</v>
      </c>
      <c r="C64" s="81">
        <v>4.4000000000000004</v>
      </c>
      <c r="D64" s="81">
        <v>4.2</v>
      </c>
      <c r="E64" s="81">
        <v>4.3</v>
      </c>
      <c r="F64" s="81">
        <v>4.2</v>
      </c>
      <c r="G64" s="81">
        <v>4.3</v>
      </c>
      <c r="H64" s="81">
        <v>4.3</v>
      </c>
      <c r="I64" s="81">
        <v>4.2</v>
      </c>
      <c r="J64" s="81">
        <v>4.2</v>
      </c>
      <c r="K64" s="81">
        <v>4.0999999999999996</v>
      </c>
      <c r="L64" s="81">
        <v>4.0999999999999996</v>
      </c>
      <c r="M64" s="81">
        <v>4</v>
      </c>
      <c r="N64" s="83">
        <f t="shared" si="1"/>
        <v>4.2166666666666677</v>
      </c>
    </row>
    <row r="65" spans="1:28" x14ac:dyDescent="0.2">
      <c r="A65" s="82">
        <v>2000</v>
      </c>
      <c r="B65" s="81">
        <v>4</v>
      </c>
      <c r="C65" s="81">
        <v>4.0999999999999996</v>
      </c>
      <c r="D65" s="81">
        <v>4</v>
      </c>
      <c r="E65" s="81">
        <v>3.8</v>
      </c>
      <c r="F65" s="81">
        <v>4</v>
      </c>
      <c r="G65" s="81">
        <v>4</v>
      </c>
      <c r="H65" s="81">
        <v>4</v>
      </c>
      <c r="I65" s="81">
        <v>4.0999999999999996</v>
      </c>
      <c r="J65" s="81">
        <v>3.9</v>
      </c>
      <c r="K65" s="81">
        <v>3.9</v>
      </c>
      <c r="L65" s="81">
        <v>3.9</v>
      </c>
      <c r="M65" s="81">
        <v>3.9</v>
      </c>
      <c r="N65" s="83">
        <f t="shared" si="1"/>
        <v>3.9666666666666663</v>
      </c>
    </row>
    <row r="66" spans="1:28" x14ac:dyDescent="0.2">
      <c r="A66" s="82">
        <v>2001</v>
      </c>
      <c r="B66" s="81">
        <v>4.2</v>
      </c>
      <c r="C66" s="81">
        <v>4.2</v>
      </c>
      <c r="D66" s="81">
        <v>4.3</v>
      </c>
      <c r="E66" s="81">
        <v>4.4000000000000004</v>
      </c>
      <c r="F66" s="81">
        <v>4.3</v>
      </c>
      <c r="G66" s="81">
        <v>4.5</v>
      </c>
      <c r="H66" s="81">
        <v>4.5999999999999996</v>
      </c>
      <c r="I66" s="81">
        <v>4.9000000000000004</v>
      </c>
      <c r="J66" s="81">
        <v>5</v>
      </c>
      <c r="K66" s="81">
        <v>5.3</v>
      </c>
      <c r="L66" s="81">
        <v>5.5</v>
      </c>
      <c r="M66" s="81">
        <v>5.7</v>
      </c>
      <c r="N66" s="83">
        <f t="shared" si="1"/>
        <v>4.7416666666666663</v>
      </c>
    </row>
    <row r="67" spans="1:28" x14ac:dyDescent="0.2">
      <c r="A67" s="82">
        <v>2002</v>
      </c>
      <c r="B67" s="81">
        <v>5.7</v>
      </c>
      <c r="C67" s="81">
        <v>5.7</v>
      </c>
      <c r="D67" s="81">
        <v>5.7</v>
      </c>
      <c r="E67" s="81">
        <v>5.9</v>
      </c>
      <c r="F67" s="81">
        <v>5.8</v>
      </c>
      <c r="G67" s="81">
        <v>5.8</v>
      </c>
      <c r="H67" s="81">
        <v>5.8</v>
      </c>
      <c r="I67" s="81">
        <v>5.7</v>
      </c>
      <c r="J67" s="81">
        <v>5.7</v>
      </c>
      <c r="K67" s="81">
        <v>5.7</v>
      </c>
      <c r="L67" s="81">
        <v>5.9</v>
      </c>
      <c r="M67" s="81">
        <v>6</v>
      </c>
      <c r="N67" s="83">
        <f t="shared" si="1"/>
        <v>5.7833333333333341</v>
      </c>
    </row>
    <row r="68" spans="1:28" x14ac:dyDescent="0.2">
      <c r="A68" s="82">
        <v>2003</v>
      </c>
      <c r="B68" s="81">
        <v>5.8</v>
      </c>
      <c r="C68" s="81">
        <v>5.9</v>
      </c>
      <c r="D68" s="81">
        <v>5.9</v>
      </c>
      <c r="E68" s="81">
        <v>6</v>
      </c>
      <c r="F68" s="81">
        <v>6.1</v>
      </c>
      <c r="G68" s="81">
        <v>6.3</v>
      </c>
      <c r="H68" s="81">
        <v>6.2</v>
      </c>
      <c r="I68" s="81">
        <v>6.1</v>
      </c>
      <c r="J68" s="81">
        <v>6.1</v>
      </c>
      <c r="K68" s="81">
        <v>6</v>
      </c>
      <c r="L68" s="81">
        <v>5.8</v>
      </c>
      <c r="M68" s="81">
        <v>5.7</v>
      </c>
      <c r="N68" s="83">
        <f t="shared" si="1"/>
        <v>5.9916666666666671</v>
      </c>
    </row>
    <row r="69" spans="1:28" x14ac:dyDescent="0.2">
      <c r="A69" s="82">
        <v>2004</v>
      </c>
      <c r="B69" s="81">
        <v>5.7</v>
      </c>
      <c r="C69" s="81">
        <v>5.6</v>
      </c>
      <c r="D69" s="81">
        <v>5.8</v>
      </c>
      <c r="E69" s="81">
        <v>5.6</v>
      </c>
      <c r="F69" s="81">
        <v>5.6</v>
      </c>
      <c r="G69" s="81">
        <v>5.6</v>
      </c>
      <c r="H69" s="81">
        <v>5.5</v>
      </c>
      <c r="I69" s="81">
        <v>5.4</v>
      </c>
      <c r="J69" s="81">
        <v>5.4</v>
      </c>
      <c r="K69" s="81">
        <v>5.5</v>
      </c>
      <c r="L69" s="81">
        <v>5.4</v>
      </c>
      <c r="M69" s="81">
        <v>5.4</v>
      </c>
      <c r="N69" s="83">
        <f t="shared" si="1"/>
        <v>5.541666666666667</v>
      </c>
    </row>
    <row r="70" spans="1:28" x14ac:dyDescent="0.2">
      <c r="A70" s="82">
        <v>2005</v>
      </c>
      <c r="B70" s="81">
        <v>5.3</v>
      </c>
      <c r="C70" s="81">
        <v>5.4</v>
      </c>
      <c r="D70" s="81">
        <v>5.2</v>
      </c>
      <c r="E70" s="81">
        <v>5.2</v>
      </c>
      <c r="F70" s="81">
        <v>5.0999999999999996</v>
      </c>
      <c r="G70" s="81">
        <v>5</v>
      </c>
      <c r="H70" s="81">
        <v>5</v>
      </c>
      <c r="I70" s="81">
        <v>4.9000000000000004</v>
      </c>
      <c r="J70" s="81">
        <v>5</v>
      </c>
      <c r="K70" s="81">
        <v>5</v>
      </c>
      <c r="L70" s="81">
        <v>5</v>
      </c>
      <c r="M70" s="81">
        <v>4.9000000000000004</v>
      </c>
      <c r="N70" s="83">
        <f t="shared" si="1"/>
        <v>5.083333333333333</v>
      </c>
    </row>
    <row r="71" spans="1:28" x14ac:dyDescent="0.2">
      <c r="A71" s="82">
        <v>2006</v>
      </c>
      <c r="B71" s="81">
        <v>4.7</v>
      </c>
      <c r="C71" s="81">
        <v>4.8</v>
      </c>
      <c r="D71" s="81">
        <v>4.7</v>
      </c>
      <c r="E71" s="81">
        <v>4.7</v>
      </c>
      <c r="F71" s="81">
        <v>4.5999999999999996</v>
      </c>
      <c r="G71" s="81">
        <v>4.5999999999999996</v>
      </c>
      <c r="H71" s="81">
        <v>4.7</v>
      </c>
      <c r="I71" s="81">
        <v>4.7</v>
      </c>
      <c r="J71" s="81">
        <v>4.5</v>
      </c>
      <c r="K71" s="81">
        <v>4.4000000000000004</v>
      </c>
      <c r="L71" s="81">
        <v>4.5</v>
      </c>
      <c r="M71" s="81">
        <v>4.4000000000000004</v>
      </c>
      <c r="N71" s="83">
        <f t="shared" si="1"/>
        <v>4.6083333333333334</v>
      </c>
    </row>
    <row r="72" spans="1:28" x14ac:dyDescent="0.2">
      <c r="A72" s="82">
        <v>2007</v>
      </c>
      <c r="B72" s="81">
        <v>4.5999999999999996</v>
      </c>
      <c r="C72" s="81">
        <v>4.5</v>
      </c>
      <c r="D72" s="81">
        <v>4.4000000000000004</v>
      </c>
      <c r="E72" s="81">
        <v>4.5</v>
      </c>
      <c r="F72" s="81">
        <v>4.4000000000000004</v>
      </c>
      <c r="G72" s="81">
        <v>4.5999999999999996</v>
      </c>
      <c r="H72" s="81">
        <v>4.7</v>
      </c>
      <c r="I72" s="81">
        <v>4.5999999999999996</v>
      </c>
      <c r="J72" s="81">
        <v>4.7</v>
      </c>
      <c r="K72" s="81">
        <v>4.7</v>
      </c>
      <c r="L72" s="81">
        <v>4.7</v>
      </c>
      <c r="M72" s="81">
        <v>5</v>
      </c>
      <c r="N72" s="83">
        <f t="shared" si="1"/>
        <v>4.6166666666666671</v>
      </c>
    </row>
    <row r="73" spans="1:28" x14ac:dyDescent="0.2">
      <c r="A73" s="82">
        <v>2008</v>
      </c>
      <c r="B73" s="134">
        <v>5</v>
      </c>
      <c r="C73" s="134">
        <v>4.9000000000000004</v>
      </c>
      <c r="D73" s="134">
        <v>5.0999999999999996</v>
      </c>
      <c r="E73" s="134">
        <v>5</v>
      </c>
      <c r="F73" s="134">
        <v>5.4</v>
      </c>
      <c r="G73" s="134">
        <v>5.6</v>
      </c>
      <c r="H73" s="134">
        <v>5.8</v>
      </c>
      <c r="I73" s="134">
        <v>6.1</v>
      </c>
      <c r="J73" s="134">
        <v>6.1</v>
      </c>
      <c r="K73" s="134">
        <v>6.5</v>
      </c>
      <c r="L73" s="134">
        <v>6.8</v>
      </c>
      <c r="M73" s="134">
        <v>7.3</v>
      </c>
      <c r="N73" s="83">
        <f t="shared" si="1"/>
        <v>5.8</v>
      </c>
    </row>
    <row r="74" spans="1:28" x14ac:dyDescent="0.2">
      <c r="A74" s="82">
        <v>2009</v>
      </c>
      <c r="B74" s="134">
        <v>7.8</v>
      </c>
      <c r="C74" s="134">
        <v>8.3000000000000007</v>
      </c>
      <c r="D74" s="134">
        <v>8.6999999999999993</v>
      </c>
      <c r="E74" s="134">
        <v>8.9</v>
      </c>
      <c r="F74" s="134">
        <v>9.4</v>
      </c>
      <c r="G74" s="134">
        <v>9.5</v>
      </c>
      <c r="H74" s="134">
        <v>9.5</v>
      </c>
      <c r="I74" s="134">
        <v>9.6</v>
      </c>
      <c r="J74" s="134">
        <v>9.8000000000000007</v>
      </c>
      <c r="K74" s="134">
        <v>10</v>
      </c>
      <c r="L74" s="134">
        <v>9.9</v>
      </c>
      <c r="M74" s="134">
        <v>9.9</v>
      </c>
      <c r="N74" s="83">
        <f t="shared" si="1"/>
        <v>9.2750000000000004</v>
      </c>
    </row>
    <row r="75" spans="1:28" x14ac:dyDescent="0.2">
      <c r="A75" s="82">
        <v>2010</v>
      </c>
      <c r="B75" s="134">
        <v>9.6999999999999993</v>
      </c>
      <c r="C75" s="134">
        <v>9.8000000000000007</v>
      </c>
      <c r="D75" s="134">
        <v>9.8000000000000007</v>
      </c>
      <c r="E75" s="134">
        <v>9.9</v>
      </c>
      <c r="F75" s="134">
        <v>9.6</v>
      </c>
      <c r="G75" s="134">
        <v>9.4</v>
      </c>
      <c r="H75" s="134">
        <v>9.5</v>
      </c>
      <c r="I75" s="134">
        <v>9.6</v>
      </c>
      <c r="J75" s="134">
        <v>9.5</v>
      </c>
      <c r="K75" s="134">
        <v>9.5</v>
      </c>
      <c r="L75" s="134">
        <v>9.8000000000000007</v>
      </c>
      <c r="M75" s="134">
        <v>9.4</v>
      </c>
      <c r="N75" s="83">
        <f t="shared" si="1"/>
        <v>9.625</v>
      </c>
    </row>
    <row r="76" spans="1:28" x14ac:dyDescent="0.2">
      <c r="A76" s="82">
        <v>2011</v>
      </c>
      <c r="B76" s="134">
        <v>9.1</v>
      </c>
      <c r="C76" s="134">
        <v>9</v>
      </c>
      <c r="D76" s="134">
        <v>8.9</v>
      </c>
      <c r="E76" s="134">
        <v>9</v>
      </c>
      <c r="F76" s="134">
        <v>9</v>
      </c>
      <c r="G76" s="134">
        <v>9.1</v>
      </c>
      <c r="H76" s="134">
        <v>9.1</v>
      </c>
      <c r="I76" s="134">
        <v>9.1</v>
      </c>
      <c r="J76" s="134">
        <v>9</v>
      </c>
      <c r="K76" s="134">
        <v>8.9</v>
      </c>
      <c r="L76" s="134">
        <v>8.6999999999999993</v>
      </c>
      <c r="M76" s="134">
        <v>8.5</v>
      </c>
      <c r="N76" s="83">
        <f t="shared" si="1"/>
        <v>8.9500000000000011</v>
      </c>
    </row>
    <row r="77" spans="1:28" x14ac:dyDescent="0.2">
      <c r="A77" s="133">
        <v>2012</v>
      </c>
      <c r="B77" s="134">
        <v>8.3000000000000007</v>
      </c>
      <c r="C77" s="134">
        <v>8.3000000000000007</v>
      </c>
      <c r="D77" s="134">
        <v>8.1999999999999993</v>
      </c>
      <c r="E77" s="134">
        <v>8.1</v>
      </c>
      <c r="F77" s="134">
        <v>8.1999999999999993</v>
      </c>
      <c r="G77" s="134">
        <v>8.1999999999999993</v>
      </c>
      <c r="H77" s="134">
        <v>8.3000000000000007</v>
      </c>
      <c r="I77" s="134">
        <v>8.1</v>
      </c>
      <c r="J77" s="134">
        <v>7.8</v>
      </c>
      <c r="K77" s="132"/>
      <c r="L77" s="132"/>
      <c r="M77" s="132"/>
      <c r="N77" s="83">
        <f t="shared" si="1"/>
        <v>8.1666666666666643</v>
      </c>
    </row>
    <row r="78" spans="1:28" x14ac:dyDescent="0.2">
      <c r="A78" s="133"/>
      <c r="B78" s="134"/>
      <c r="C78" s="134"/>
      <c r="D78" s="134"/>
      <c r="E78" s="134"/>
      <c r="F78" s="134"/>
      <c r="G78" s="134"/>
      <c r="H78" s="134"/>
      <c r="I78" s="134"/>
      <c r="J78" s="134"/>
      <c r="K78" s="134"/>
      <c r="L78" s="134"/>
      <c r="M78" s="134"/>
      <c r="P78" s="83"/>
      <c r="Q78" s="83"/>
      <c r="R78" s="83"/>
      <c r="S78" s="83"/>
      <c r="T78" s="83"/>
      <c r="U78" s="83"/>
      <c r="V78" s="83"/>
      <c r="W78" s="83"/>
      <c r="X78" s="83"/>
      <c r="Y78" s="83"/>
      <c r="Z78" s="83"/>
      <c r="AA78" s="83"/>
      <c r="AB78" s="83"/>
    </row>
    <row r="79" spans="1:28" x14ac:dyDescent="0.2">
      <c r="A79" s="133"/>
      <c r="B79" s="134">
        <f>SUM(B75:B77)</f>
        <v>27.099999999999998</v>
      </c>
      <c r="C79" s="134">
        <f>SUM(C75:C77)</f>
        <v>27.1</v>
      </c>
      <c r="D79" s="134">
        <f>SUM(D74:D77)</f>
        <v>35.599999999999994</v>
      </c>
      <c r="E79" s="134">
        <f t="shared" ref="E79:M79" si="2">SUM(E74:E77)</f>
        <v>35.9</v>
      </c>
      <c r="F79" s="134">
        <f t="shared" si="2"/>
        <v>36.200000000000003</v>
      </c>
      <c r="G79" s="134">
        <f t="shared" si="2"/>
        <v>36.200000000000003</v>
      </c>
      <c r="H79" s="134">
        <f t="shared" si="2"/>
        <v>36.400000000000006</v>
      </c>
      <c r="I79" s="134">
        <f t="shared" si="2"/>
        <v>36.4</v>
      </c>
      <c r="J79" s="134">
        <f t="shared" si="2"/>
        <v>36.1</v>
      </c>
      <c r="K79" s="134">
        <f t="shared" si="2"/>
        <v>28.4</v>
      </c>
      <c r="L79" s="134">
        <f t="shared" si="2"/>
        <v>28.400000000000002</v>
      </c>
      <c r="M79" s="134">
        <f t="shared" si="2"/>
        <v>27.8</v>
      </c>
      <c r="P79" s="83"/>
      <c r="Q79" s="83"/>
      <c r="R79" s="83"/>
      <c r="S79" s="83"/>
      <c r="T79" s="83"/>
      <c r="U79" s="83"/>
      <c r="V79" s="83"/>
      <c r="W79" s="83"/>
      <c r="X79" s="83"/>
      <c r="Y79" s="83"/>
      <c r="Z79" s="83"/>
      <c r="AA79" s="83"/>
      <c r="AB79" s="83"/>
    </row>
    <row r="80" spans="1:28" x14ac:dyDescent="0.2">
      <c r="A80" s="133"/>
      <c r="B80" s="134">
        <f>31*3</f>
        <v>93</v>
      </c>
      <c r="C80" s="134">
        <f>28*2+29</f>
        <v>85</v>
      </c>
      <c r="D80" s="134">
        <f>31*4</f>
        <v>124</v>
      </c>
      <c r="E80" s="134">
        <f>30*4</f>
        <v>120</v>
      </c>
      <c r="F80" s="134">
        <f>31*4</f>
        <v>124</v>
      </c>
      <c r="G80" s="134">
        <f>30*4</f>
        <v>120</v>
      </c>
      <c r="H80" s="134">
        <f>31*4</f>
        <v>124</v>
      </c>
      <c r="I80" s="134">
        <f>31*4</f>
        <v>124</v>
      </c>
      <c r="J80" s="134">
        <f>30*4</f>
        <v>120</v>
      </c>
      <c r="K80" s="134">
        <f>31*3</f>
        <v>93</v>
      </c>
      <c r="L80" s="134">
        <f>30*3</f>
        <v>90</v>
      </c>
      <c r="M80" s="134">
        <f>31*3</f>
        <v>93</v>
      </c>
      <c r="N80" s="83">
        <f>SUM(B80:M80)</f>
        <v>1310</v>
      </c>
      <c r="P80" s="83"/>
      <c r="Q80" s="83"/>
      <c r="R80" s="83"/>
      <c r="S80" s="83"/>
      <c r="T80" s="83"/>
      <c r="U80" s="83"/>
      <c r="V80" s="83"/>
      <c r="W80" s="83"/>
      <c r="X80" s="83"/>
      <c r="Y80" s="83"/>
      <c r="Z80" s="83"/>
      <c r="AA80" s="83"/>
      <c r="AB80" s="83"/>
    </row>
    <row r="81" spans="1:28" x14ac:dyDescent="0.2">
      <c r="A81" s="133"/>
      <c r="B81" s="134">
        <f>B79*B80</f>
        <v>2520.2999999999997</v>
      </c>
      <c r="C81" s="134">
        <f t="shared" ref="C81:M81" si="3">C79*C80</f>
        <v>2303.5</v>
      </c>
      <c r="D81" s="134">
        <f t="shared" si="3"/>
        <v>4414.3999999999996</v>
      </c>
      <c r="E81" s="134">
        <f t="shared" si="3"/>
        <v>4308</v>
      </c>
      <c r="F81" s="134">
        <f t="shared" si="3"/>
        <v>4488.8</v>
      </c>
      <c r="G81" s="134">
        <f t="shared" si="3"/>
        <v>4344</v>
      </c>
      <c r="H81" s="134">
        <f t="shared" si="3"/>
        <v>4513.6000000000004</v>
      </c>
      <c r="I81" s="134">
        <f t="shared" si="3"/>
        <v>4513.5999999999995</v>
      </c>
      <c r="J81" s="134">
        <f t="shared" si="3"/>
        <v>4332</v>
      </c>
      <c r="K81" s="134">
        <f t="shared" si="3"/>
        <v>2641.2</v>
      </c>
      <c r="L81" s="134">
        <f t="shared" si="3"/>
        <v>2556</v>
      </c>
      <c r="M81" s="134">
        <f t="shared" si="3"/>
        <v>2585.4</v>
      </c>
      <c r="N81" s="83">
        <f>SUM(B81:M81)</f>
        <v>43520.799999999996</v>
      </c>
      <c r="P81" s="83"/>
      <c r="Q81" s="83"/>
      <c r="R81" s="83"/>
      <c r="S81" s="83"/>
      <c r="T81" s="83"/>
      <c r="U81" s="83"/>
      <c r="V81" s="83"/>
      <c r="W81" s="83"/>
      <c r="X81" s="83"/>
      <c r="Y81" s="83"/>
      <c r="Z81" s="83"/>
      <c r="AA81" s="83"/>
      <c r="AB81" s="83"/>
    </row>
    <row r="82" spans="1:28" x14ac:dyDescent="0.2">
      <c r="A82" s="133"/>
      <c r="B82" s="134"/>
      <c r="C82" s="134"/>
      <c r="D82" s="134"/>
      <c r="E82" s="134"/>
      <c r="F82" s="134"/>
      <c r="G82" s="134"/>
      <c r="H82" s="134"/>
      <c r="I82" s="134"/>
      <c r="J82" s="134"/>
      <c r="K82" s="134"/>
      <c r="L82" s="134"/>
      <c r="M82" s="134"/>
      <c r="N82">
        <f>N81/N80</f>
        <v>33.221984732824424</v>
      </c>
      <c r="P82" s="83"/>
      <c r="Q82" s="83"/>
      <c r="R82" s="83"/>
      <c r="S82" s="83"/>
      <c r="T82" s="83"/>
      <c r="U82" s="83"/>
      <c r="V82" s="83"/>
      <c r="W82" s="83"/>
      <c r="X82" s="83"/>
      <c r="Y82" s="83"/>
      <c r="Z82" s="83"/>
      <c r="AA82" s="83"/>
      <c r="AB82" s="83"/>
    </row>
    <row r="83" spans="1:28" x14ac:dyDescent="0.2">
      <c r="A83" s="133"/>
      <c r="B83" s="134"/>
      <c r="C83" s="134"/>
      <c r="D83" s="134"/>
      <c r="E83" s="134"/>
      <c r="F83" s="134"/>
      <c r="G83" s="134"/>
      <c r="H83" s="134"/>
      <c r="I83" s="134"/>
      <c r="J83" s="134"/>
      <c r="K83" s="134"/>
      <c r="L83" s="134"/>
      <c r="M83" s="134"/>
      <c r="P83" s="83"/>
      <c r="Q83" s="83"/>
      <c r="R83" s="83"/>
      <c r="S83" s="83"/>
      <c r="T83" s="83"/>
      <c r="U83" s="83"/>
      <c r="V83" s="83"/>
      <c r="W83" s="83"/>
      <c r="X83" s="83"/>
      <c r="Y83" s="83"/>
      <c r="Z83" s="83"/>
      <c r="AA83" s="83"/>
      <c r="AB83" s="83"/>
    </row>
    <row r="84" spans="1:28" x14ac:dyDescent="0.2">
      <c r="A84" s="133"/>
      <c r="B84" s="134"/>
      <c r="C84" s="134"/>
      <c r="D84" s="134"/>
      <c r="E84" s="134"/>
      <c r="F84" s="134"/>
      <c r="G84" s="134"/>
      <c r="H84" s="134"/>
      <c r="I84" s="134"/>
      <c r="J84" s="134"/>
      <c r="K84" s="134"/>
      <c r="L84" s="134"/>
      <c r="M84" s="134"/>
      <c r="P84" s="83"/>
      <c r="Q84" s="83"/>
      <c r="R84" s="83"/>
      <c r="S84" s="83"/>
      <c r="T84" s="83"/>
      <c r="U84" s="83"/>
      <c r="V84" s="83"/>
      <c r="W84" s="83"/>
      <c r="X84" s="83"/>
      <c r="Y84" s="83"/>
      <c r="Z84" s="83"/>
      <c r="AA84" s="83"/>
      <c r="AB84" s="83"/>
    </row>
    <row r="85" spans="1:28" x14ac:dyDescent="0.2">
      <c r="A85" s="133"/>
      <c r="B85" s="134"/>
      <c r="C85" s="134"/>
      <c r="D85" s="134"/>
      <c r="E85" s="134"/>
      <c r="F85" s="134"/>
      <c r="G85" s="134"/>
      <c r="H85" s="134"/>
      <c r="I85" s="134"/>
      <c r="J85" s="134"/>
      <c r="K85" s="134"/>
      <c r="L85" s="134"/>
      <c r="M85" s="134"/>
      <c r="P85" s="83"/>
      <c r="Q85" s="83"/>
      <c r="R85" s="83"/>
      <c r="S85" s="83"/>
      <c r="T85" s="83"/>
      <c r="U85" s="83"/>
      <c r="V85" s="83"/>
      <c r="W85" s="83"/>
      <c r="X85" s="83"/>
      <c r="Y85" s="83"/>
      <c r="Z85" s="83"/>
      <c r="AA85" s="83"/>
      <c r="AB85" s="83"/>
    </row>
    <row r="86" spans="1:28" x14ac:dyDescent="0.2">
      <c r="A86" s="133"/>
      <c r="B86" s="134"/>
      <c r="C86" s="134"/>
      <c r="D86" s="134"/>
      <c r="E86" s="134"/>
      <c r="F86" s="134"/>
      <c r="G86" s="134"/>
      <c r="H86" s="134"/>
      <c r="I86" s="134"/>
      <c r="J86" s="134"/>
      <c r="K86" s="134"/>
      <c r="L86" s="134"/>
      <c r="M86" s="134"/>
      <c r="P86" s="83"/>
      <c r="Q86" s="83"/>
      <c r="R86" s="83"/>
      <c r="S86" s="83"/>
      <c r="T86" s="83"/>
      <c r="U86" s="83"/>
      <c r="V86" s="83"/>
      <c r="W86" s="83"/>
      <c r="X86" s="83"/>
      <c r="Y86" s="83"/>
      <c r="Z86" s="83"/>
      <c r="AA86" s="83"/>
      <c r="AB86" s="83"/>
    </row>
    <row r="87" spans="1:28" x14ac:dyDescent="0.2">
      <c r="A87" s="133"/>
      <c r="B87" s="134"/>
      <c r="C87" s="134"/>
      <c r="D87" s="134"/>
      <c r="E87" s="134"/>
      <c r="F87" s="134"/>
      <c r="G87" s="134"/>
      <c r="H87" s="134"/>
      <c r="I87" s="134"/>
      <c r="J87" s="134"/>
      <c r="K87" s="134"/>
      <c r="L87" s="134"/>
      <c r="M87" s="134"/>
      <c r="P87" s="83"/>
      <c r="Q87" s="83"/>
      <c r="R87" s="83"/>
      <c r="S87" s="83"/>
      <c r="T87" s="83"/>
      <c r="U87" s="83"/>
      <c r="V87" s="83"/>
      <c r="W87" s="83"/>
      <c r="X87" s="83"/>
      <c r="Y87" s="83"/>
      <c r="Z87" s="83"/>
      <c r="AA87" s="83"/>
      <c r="AB87" s="83"/>
    </row>
    <row r="88" spans="1:28" x14ac:dyDescent="0.2">
      <c r="A88" s="133"/>
      <c r="B88" s="134"/>
      <c r="C88" s="134"/>
      <c r="D88" s="134"/>
      <c r="E88" s="134"/>
      <c r="F88" s="132"/>
      <c r="G88" s="132"/>
      <c r="H88" s="132"/>
      <c r="I88" s="132"/>
      <c r="J88" s="132"/>
      <c r="K88" s="132"/>
      <c r="L88" s="132"/>
      <c r="M88" s="132"/>
      <c r="P88" s="83"/>
      <c r="Q88" s="83"/>
      <c r="R88" s="83"/>
      <c r="S88" s="83"/>
      <c r="T88" s="83"/>
      <c r="U88" s="83"/>
      <c r="V88" s="83"/>
      <c r="W88" s="83"/>
      <c r="X88" s="83"/>
      <c r="Y88" s="83"/>
      <c r="Z88" s="83"/>
      <c r="AA88" s="83"/>
      <c r="AB88" s="83"/>
    </row>
  </sheetData>
  <mergeCells count="10">
    <mergeCell ref="B7:F7"/>
    <mergeCell ref="B8:F8"/>
    <mergeCell ref="B9:F9"/>
    <mergeCell ref="B10:F10"/>
    <mergeCell ref="A1:F1"/>
    <mergeCell ref="A2:F2"/>
    <mergeCell ref="A3:F3"/>
    <mergeCell ref="B4:F4"/>
    <mergeCell ref="A5:F5"/>
    <mergeCell ref="B6:F6"/>
  </mergeCells>
  <hyperlinks>
    <hyperlink ref="I2" r:id="rId1"/>
  </hyperlinks>
  <pageMargins left="0.75" right="0.75" top="1" bottom="1" header="0.5" footer="0.5"/>
  <pageSetup orientation="landscape" horizontalDpi="300" verticalDpi="300"/>
  <headerFooter alignWithMargins="0">
    <oddHeader>&amp;CBureau of Labor Statistics&amp;L&amp;R</oddHeader>
    <oddFooter>&amp;C&amp;LSource: Bureau of Labor Statistics&amp;RGenerated on: July 27, 2011 (03:25:58 AM)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87"/>
  <sheetViews>
    <sheetView workbookViewId="0">
      <selection activeCell="S16" sqref="S16"/>
    </sheetView>
  </sheetViews>
  <sheetFormatPr defaultColWidth="11.7109375" defaultRowHeight="14.25" x14ac:dyDescent="0.2"/>
  <cols>
    <col min="1" max="1" width="11.7109375" style="91" customWidth="1"/>
    <col min="2" max="2" width="11.7109375" style="92" customWidth="1"/>
    <col min="3" max="13" width="11.7109375" style="93" customWidth="1"/>
    <col min="14" max="23" width="11.7109375" style="94" customWidth="1"/>
    <col min="24" max="16384" width="11.7109375" style="89"/>
  </cols>
  <sheetData>
    <row r="3" spans="1:17" ht="15" x14ac:dyDescent="0.25">
      <c r="C3" s="90" t="s">
        <v>105</v>
      </c>
      <c r="H3" s="98" t="s">
        <v>148</v>
      </c>
      <c r="M3" s="98" t="s">
        <v>149</v>
      </c>
    </row>
    <row r="5" spans="1:17" ht="15" x14ac:dyDescent="0.25">
      <c r="A5" s="91" t="s">
        <v>150</v>
      </c>
      <c r="B5" s="92" t="s">
        <v>96</v>
      </c>
      <c r="C5" s="93" t="s">
        <v>100</v>
      </c>
      <c r="D5" s="93" t="s">
        <v>102</v>
      </c>
      <c r="E5" s="93" t="s">
        <v>98</v>
      </c>
      <c r="F5" s="93" t="s">
        <v>141</v>
      </c>
      <c r="H5" s="93" t="s">
        <v>100</v>
      </c>
      <c r="I5" s="93" t="s">
        <v>102</v>
      </c>
      <c r="J5" s="93" t="s">
        <v>98</v>
      </c>
      <c r="K5" s="93" t="s">
        <v>141</v>
      </c>
      <c r="L5" s="116" t="s">
        <v>157</v>
      </c>
      <c r="M5" s="93" t="s">
        <v>100</v>
      </c>
      <c r="N5" s="93" t="s">
        <v>102</v>
      </c>
      <c r="O5" s="93" t="s">
        <v>98</v>
      </c>
      <c r="P5" s="93" t="s">
        <v>141</v>
      </c>
      <c r="Q5" s="116" t="s">
        <v>157</v>
      </c>
    </row>
    <row r="6" spans="1:17" ht="15" x14ac:dyDescent="0.25">
      <c r="A6" s="91" t="s">
        <v>151</v>
      </c>
      <c r="B6" s="92" t="s">
        <v>152</v>
      </c>
      <c r="C6" s="93" t="s">
        <v>101</v>
      </c>
      <c r="D6" s="93" t="s">
        <v>146</v>
      </c>
      <c r="E6" s="93" t="s">
        <v>106</v>
      </c>
      <c r="F6" s="93" t="s">
        <v>144</v>
      </c>
      <c r="H6" s="93" t="s">
        <v>101</v>
      </c>
      <c r="I6" s="93" t="s">
        <v>146</v>
      </c>
      <c r="J6" s="93" t="s">
        <v>106</v>
      </c>
      <c r="K6" s="93" t="s">
        <v>144</v>
      </c>
      <c r="L6" s="116" t="s">
        <v>167</v>
      </c>
      <c r="M6" s="93" t="s">
        <v>101</v>
      </c>
      <c r="N6" s="93" t="s">
        <v>146</v>
      </c>
      <c r="O6" s="93" t="s">
        <v>106</v>
      </c>
      <c r="P6" s="93" t="s">
        <v>144</v>
      </c>
      <c r="Q6" s="116" t="s">
        <v>167</v>
      </c>
    </row>
    <row r="7" spans="1:17" ht="15" x14ac:dyDescent="0.25">
      <c r="C7" s="93" t="s">
        <v>86</v>
      </c>
      <c r="D7" s="93" t="s">
        <v>86</v>
      </c>
      <c r="E7" s="93" t="s">
        <v>169</v>
      </c>
      <c r="F7" s="93" t="s">
        <v>169</v>
      </c>
      <c r="H7" s="93" t="s">
        <v>86</v>
      </c>
      <c r="I7" s="93" t="s">
        <v>86</v>
      </c>
      <c r="J7" s="93" t="s">
        <v>169</v>
      </c>
      <c r="K7" s="93" t="s">
        <v>169</v>
      </c>
      <c r="L7" s="116" t="s">
        <v>168</v>
      </c>
      <c r="M7" s="93" t="s">
        <v>86</v>
      </c>
      <c r="N7" s="93" t="s">
        <v>86</v>
      </c>
      <c r="O7" s="93" t="s">
        <v>169</v>
      </c>
      <c r="P7" s="93" t="s">
        <v>169</v>
      </c>
      <c r="Q7" s="116" t="s">
        <v>168</v>
      </c>
    </row>
    <row r="8" spans="1:17" x14ac:dyDescent="0.2">
      <c r="A8" s="95">
        <v>32</v>
      </c>
      <c r="B8" s="96"/>
      <c r="C8" s="97">
        <v>0.12839334930018031</v>
      </c>
      <c r="D8" s="97">
        <v>0.295250215472116</v>
      </c>
      <c r="E8" s="97">
        <v>0.12960129173188001</v>
      </c>
      <c r="F8" s="97"/>
      <c r="G8" s="97"/>
      <c r="H8" s="97">
        <v>0.15603294583444988</v>
      </c>
      <c r="I8" s="97">
        <v>0.3530481422937346</v>
      </c>
      <c r="J8" s="97">
        <v>0.1235336416358046</v>
      </c>
      <c r="K8" s="97"/>
      <c r="L8" s="97">
        <f>J8-$E8</f>
        <v>-6.0676500960754054E-3</v>
      </c>
      <c r="M8" s="97">
        <v>0.17137495630215219</v>
      </c>
      <c r="N8" s="94">
        <v>0.35901415393058628</v>
      </c>
      <c r="O8" s="94">
        <v>9.6802572144668586E-2</v>
      </c>
      <c r="Q8" s="97">
        <f>(O8-$E8)/2</f>
        <v>-1.6399359793605711E-2</v>
      </c>
    </row>
    <row r="9" spans="1:17" x14ac:dyDescent="0.2">
      <c r="A9" s="95">
        <v>33</v>
      </c>
      <c r="B9" s="96"/>
      <c r="C9" s="97">
        <v>0.16885384849033996</v>
      </c>
      <c r="D9" s="97">
        <v>0.19373005805985261</v>
      </c>
      <c r="E9" s="97">
        <v>5.3535611394350001E-2</v>
      </c>
      <c r="F9" s="97">
        <v>4.2633333333333336E-2</v>
      </c>
      <c r="G9" s="97"/>
      <c r="H9" s="97">
        <v>0.16765357255234539</v>
      </c>
      <c r="I9" s="97">
        <v>0.17045148418278483</v>
      </c>
      <c r="J9" s="97">
        <v>2.8248645651905546E-2</v>
      </c>
      <c r="K9" s="97">
        <v>4.0402777777777787E-2</v>
      </c>
      <c r="L9" s="97">
        <f t="shared" ref="L9:L19" si="0">J9-$E9</f>
        <v>-2.5286965742444455E-2</v>
      </c>
      <c r="M9" s="97">
        <v>0.1691293970939195</v>
      </c>
      <c r="N9" s="94">
        <v>0.1645968495386414</v>
      </c>
      <c r="O9" s="94">
        <v>2.9419374637819962E-2</v>
      </c>
      <c r="P9" s="94">
        <v>4.2619047619047619E-2</v>
      </c>
      <c r="Q9" s="97">
        <f t="shared" ref="Q9:Q19" si="1">(O9-E9)/2</f>
        <v>-1.205811837826502E-2</v>
      </c>
    </row>
    <row r="10" spans="1:17" x14ac:dyDescent="0.2">
      <c r="A10" s="95">
        <v>34</v>
      </c>
      <c r="B10" s="96"/>
      <c r="C10" s="97">
        <v>0.17525282908181486</v>
      </c>
      <c r="D10" s="97">
        <v>0.18052168303283311</v>
      </c>
      <c r="E10" s="97">
        <v>6.9356258870199999E-3</v>
      </c>
      <c r="F10" s="97">
        <v>4.8927083333333329E-2</v>
      </c>
      <c r="G10" s="97"/>
      <c r="H10" s="97">
        <v>0.17417480759581161</v>
      </c>
      <c r="I10" s="97">
        <v>0.17808518681218152</v>
      </c>
      <c r="J10" s="97">
        <v>4.3919566537538035E-3</v>
      </c>
      <c r="K10" s="97">
        <v>5.3635416666666665E-2</v>
      </c>
      <c r="L10" s="97">
        <f t="shared" si="0"/>
        <v>-2.5436692332661964E-3</v>
      </c>
      <c r="M10" s="97">
        <v>0.17311312034565843</v>
      </c>
      <c r="N10" s="94">
        <v>0.17830942097736061</v>
      </c>
      <c r="O10" s="94">
        <v>1.7170167631631594E-2</v>
      </c>
      <c r="P10" s="94">
        <v>5.3604166666666668E-2</v>
      </c>
      <c r="Q10" s="97">
        <f t="shared" si="1"/>
        <v>5.1172708723057972E-3</v>
      </c>
    </row>
    <row r="11" spans="1:17" x14ac:dyDescent="0.2">
      <c r="A11" s="95">
        <v>35</v>
      </c>
      <c r="B11" s="96"/>
      <c r="C11" s="97">
        <v>0.17674631960836773</v>
      </c>
      <c r="D11" s="97">
        <v>0.1862983174410128</v>
      </c>
      <c r="E11" s="97">
        <v>3.002635148419E-2</v>
      </c>
      <c r="F11" s="97">
        <v>6.1291666666666661E-2</v>
      </c>
      <c r="G11" s="97"/>
      <c r="H11" s="97">
        <v>0.17687563321585439</v>
      </c>
      <c r="I11" s="97">
        <v>0.18713351873279366</v>
      </c>
      <c r="J11" s="97">
        <v>6.3308251893725132E-2</v>
      </c>
      <c r="K11" s="97">
        <v>5.604166666666667E-2</v>
      </c>
      <c r="L11" s="97">
        <f t="shared" si="0"/>
        <v>3.3281900409535131E-2</v>
      </c>
      <c r="M11" s="97">
        <v>0.17692681422908454</v>
      </c>
      <c r="N11" s="94">
        <v>0.18553455004315908</v>
      </c>
      <c r="O11" s="94">
        <v>6.3753661613916712E-2</v>
      </c>
      <c r="P11" s="94">
        <v>5.4000000000000006E-2</v>
      </c>
      <c r="Q11" s="97">
        <f t="shared" si="1"/>
        <v>1.6863655064863356E-2</v>
      </c>
    </row>
    <row r="12" spans="1:17" x14ac:dyDescent="0.2">
      <c r="A12" s="95">
        <v>36</v>
      </c>
      <c r="B12" s="96"/>
      <c r="C12" s="97">
        <v>0.17618535748659769</v>
      </c>
      <c r="D12" s="97">
        <v>0.18727801650486217</v>
      </c>
      <c r="E12" s="97">
        <v>4.6229992650470002E-2</v>
      </c>
      <c r="F12" s="97">
        <v>4.4166666666666667E-2</v>
      </c>
      <c r="G12" s="97"/>
      <c r="H12" s="97">
        <v>0.1797779756892588</v>
      </c>
      <c r="I12" s="97">
        <v>0.18865047512581279</v>
      </c>
      <c r="J12" s="97">
        <v>2.9054733470575522E-2</v>
      </c>
      <c r="K12" s="97">
        <v>4.0583333333333332E-2</v>
      </c>
      <c r="L12" s="97">
        <f t="shared" si="0"/>
        <v>-1.717525917989448E-2</v>
      </c>
      <c r="M12" s="97">
        <v>0.18215909404470323</v>
      </c>
      <c r="N12" s="94">
        <v>0.18990073326842044</v>
      </c>
      <c r="O12" s="94">
        <v>1.8642978923876008E-2</v>
      </c>
      <c r="P12" s="94">
        <v>4.029166666666667E-2</v>
      </c>
      <c r="Q12" s="97">
        <f t="shared" si="1"/>
        <v>-1.3793506863296997E-2</v>
      </c>
    </row>
    <row r="13" spans="1:17" x14ac:dyDescent="0.2">
      <c r="A13" s="95">
        <v>37</v>
      </c>
      <c r="B13" s="96"/>
      <c r="C13" s="93">
        <v>0.1824660011293984</v>
      </c>
      <c r="D13" s="93">
        <v>0.19181528209677201</v>
      </c>
      <c r="E13" s="93">
        <v>1.835976638941E-2</v>
      </c>
      <c r="F13" s="97">
        <v>5.0874999999999997E-2</v>
      </c>
      <c r="G13" s="97"/>
      <c r="H13" s="97">
        <v>0.17951704854204201</v>
      </c>
      <c r="I13" s="97">
        <v>0.19512695190226606</v>
      </c>
      <c r="J13" s="97">
        <v>1.0777882163846453E-2</v>
      </c>
      <c r="K13" s="97">
        <v>5.9180555555555549E-2</v>
      </c>
      <c r="L13" s="97">
        <f t="shared" si="0"/>
        <v>-7.5818842255635475E-3</v>
      </c>
      <c r="M13" s="97">
        <v>0.17640822587774885</v>
      </c>
      <c r="N13" s="94">
        <v>0.19869847834228896</v>
      </c>
      <c r="O13" s="94">
        <v>1.3298588742243211E-2</v>
      </c>
      <c r="P13" s="94">
        <v>6.3708333333333325E-2</v>
      </c>
      <c r="Q13" s="97">
        <f t="shared" si="1"/>
        <v>-2.5305888235833945E-3</v>
      </c>
    </row>
    <row r="14" spans="1:17" x14ac:dyDescent="0.2">
      <c r="A14" s="95">
        <v>38</v>
      </c>
      <c r="B14" s="96"/>
      <c r="C14" s="93">
        <v>0.17504173520332431</v>
      </c>
      <c r="D14" s="93">
        <v>0.21337024750541525</v>
      </c>
      <c r="E14" s="93">
        <v>8.2484624226800002E-3</v>
      </c>
      <c r="F14" s="97">
        <v>8.0874999999999989E-2</v>
      </c>
      <c r="G14" s="97"/>
      <c r="H14" s="97">
        <v>0.17571071649015182</v>
      </c>
      <c r="I14" s="97">
        <v>0.21028492360857703</v>
      </c>
      <c r="J14" s="97">
        <v>3.785769340464884E-2</v>
      </c>
      <c r="K14" s="97">
        <v>7.3749999999999996E-2</v>
      </c>
      <c r="L14" s="97">
        <f t="shared" si="0"/>
        <v>2.960923098196884E-2</v>
      </c>
      <c r="M14" s="97">
        <v>0.18004187591252582</v>
      </c>
      <c r="N14" s="94">
        <v>0.20695184270059525</v>
      </c>
      <c r="O14" s="94">
        <v>6.0952650807525099E-2</v>
      </c>
      <c r="P14" s="94">
        <v>6.5583333333333341E-2</v>
      </c>
      <c r="Q14" s="97">
        <f t="shared" si="1"/>
        <v>2.635209419242255E-2</v>
      </c>
    </row>
    <row r="15" spans="1:17" x14ac:dyDescent="0.2">
      <c r="A15" s="95">
        <v>39</v>
      </c>
      <c r="B15" s="96"/>
      <c r="C15" s="93">
        <v>0.18381573076094734</v>
      </c>
      <c r="D15" s="93">
        <v>0.20801741538335045</v>
      </c>
      <c r="E15" s="93">
        <v>3.088074246796E-2</v>
      </c>
      <c r="F15" s="97">
        <v>6.5354166666666672E-2</v>
      </c>
      <c r="G15" s="97"/>
      <c r="H15" s="97">
        <v>0.18781090370421136</v>
      </c>
      <c r="I15" s="97">
        <v>0.21174049357384839</v>
      </c>
      <c r="J15" s="97">
        <v>2.1469001740572091E-2</v>
      </c>
      <c r="K15" s="97">
        <v>6.6770833333333335E-2</v>
      </c>
      <c r="L15" s="97">
        <f t="shared" si="0"/>
        <v>-9.4117407273879086E-3</v>
      </c>
      <c r="M15" s="97">
        <v>0.19063377919837257</v>
      </c>
      <c r="N15" s="94">
        <v>0.21779232673393875</v>
      </c>
      <c r="O15" s="94">
        <v>3.7564264582505835E-3</v>
      </c>
      <c r="P15" s="94">
        <v>7.5874999999999998E-2</v>
      </c>
      <c r="Q15" s="97">
        <f t="shared" si="1"/>
        <v>-1.3562158004854708E-2</v>
      </c>
    </row>
    <row r="16" spans="1:17" x14ac:dyDescent="0.2">
      <c r="A16" s="95">
        <v>40</v>
      </c>
      <c r="B16" s="96"/>
      <c r="C16" s="93">
        <v>0.18149516350962006</v>
      </c>
      <c r="D16" s="93">
        <v>0.2236622543910704</v>
      </c>
      <c r="E16" s="93">
        <v>2.7110344211009999E-2</v>
      </c>
      <c r="F16" s="97">
        <v>7.5364583333333332E-2</v>
      </c>
      <c r="G16" s="97"/>
      <c r="H16" s="97">
        <v>0.18020281598140106</v>
      </c>
      <c r="I16" s="97">
        <v>0.22222584490101216</v>
      </c>
      <c r="J16" s="97">
        <v>1.7549906402482884E-2</v>
      </c>
      <c r="K16" s="97">
        <v>7.2416666666666657E-2</v>
      </c>
      <c r="L16" s="97">
        <f t="shared" si="0"/>
        <v>-9.5604378085271148E-3</v>
      </c>
      <c r="M16" s="97">
        <v>0.17898578748708086</v>
      </c>
      <c r="N16" s="94">
        <v>0.22076993190392644</v>
      </c>
      <c r="O16" s="94">
        <v>1.7179444402529276E-2</v>
      </c>
      <c r="P16" s="94">
        <v>6.7302083333333332E-2</v>
      </c>
      <c r="Q16" s="97">
        <f t="shared" si="1"/>
        <v>-4.9654499042403617E-3</v>
      </c>
    </row>
    <row r="17" spans="1:41" x14ac:dyDescent="0.2">
      <c r="A17" s="95">
        <v>41</v>
      </c>
      <c r="B17" s="96"/>
      <c r="C17" s="93">
        <v>0.17912567005463353</v>
      </c>
      <c r="D17" s="93">
        <v>0.21890090002688753</v>
      </c>
      <c r="E17" s="93">
        <v>1.8275433406549999E-2</v>
      </c>
      <c r="F17" s="97">
        <v>6.3041666666666663E-2</v>
      </c>
      <c r="G17" s="97"/>
      <c r="H17" s="97">
        <v>0.17696268699376866</v>
      </c>
      <c r="I17" s="97">
        <v>0.21922686422200177</v>
      </c>
      <c r="J17" s="97">
        <v>1.5170231910259346E-2</v>
      </c>
      <c r="K17" s="97">
        <v>6.7166666666666652E-2</v>
      </c>
      <c r="L17" s="97">
        <f t="shared" si="0"/>
        <v>-3.1052014962906528E-3</v>
      </c>
      <c r="M17" s="97">
        <v>0.1770763688708403</v>
      </c>
      <c r="N17" s="94">
        <v>0.21679944972401857</v>
      </c>
      <c r="O17" s="94">
        <v>1.7279853505939746E-2</v>
      </c>
      <c r="P17" s="94">
        <v>6.8374999999999991E-2</v>
      </c>
      <c r="Q17" s="97">
        <f t="shared" si="1"/>
        <v>-4.9778995030512647E-4</v>
      </c>
    </row>
    <row r="18" spans="1:41" x14ac:dyDescent="0.2">
      <c r="A18" s="95">
        <v>42</v>
      </c>
      <c r="B18" s="96"/>
      <c r="C18" s="93">
        <v>0.19119500050629576</v>
      </c>
      <c r="D18" s="93">
        <v>0.19706238463221609</v>
      </c>
      <c r="E18" s="93">
        <v>3.6820983739790002E-2</v>
      </c>
      <c r="F18" s="97">
        <v>5.2041666666666674E-2</v>
      </c>
      <c r="G18" s="97"/>
      <c r="H18" s="97">
        <v>0.19340527355022635</v>
      </c>
      <c r="I18" s="97">
        <v>0.1931943142415718</v>
      </c>
      <c r="J18" s="97">
        <v>1.8348400274436072E-2</v>
      </c>
      <c r="K18" s="97">
        <v>4.9333333333333333E-2</v>
      </c>
      <c r="L18" s="97">
        <f t="shared" si="0"/>
        <v>-1.847258346535393E-2</v>
      </c>
      <c r="M18" s="97">
        <v>0.19240167145831086</v>
      </c>
      <c r="N18" s="94">
        <v>0.19113876640448199</v>
      </c>
      <c r="O18" s="94">
        <v>1.4700244895850423E-2</v>
      </c>
      <c r="P18" s="94">
        <v>4.8937499999999995E-2</v>
      </c>
      <c r="Q18" s="97">
        <f t="shared" si="1"/>
        <v>-1.1060369421969789E-2</v>
      </c>
    </row>
    <row r="19" spans="1:41" x14ac:dyDescent="0.2">
      <c r="A19" s="95">
        <v>43</v>
      </c>
      <c r="B19" s="96"/>
      <c r="C19" s="93">
        <v>0.17614480537150423</v>
      </c>
      <c r="D19" s="93">
        <v>0.19639335082079842</v>
      </c>
      <c r="E19" s="93">
        <v>1.9254499880200001E-2</v>
      </c>
      <c r="F19" s="97">
        <v>5.2708333333333336E-2</v>
      </c>
      <c r="G19" s="97"/>
      <c r="H19" s="97">
        <v>0.17058107828917807</v>
      </c>
      <c r="I19" s="97">
        <v>0.2048069503372798</v>
      </c>
      <c r="J19" s="97">
        <v>2.7793467227417157E-3</v>
      </c>
      <c r="K19" s="97">
        <v>5.8375000000000003E-2</v>
      </c>
      <c r="L19" s="97">
        <f t="shared" si="0"/>
        <v>-1.6475153157458285E-2</v>
      </c>
      <c r="M19" s="93">
        <v>0.16719661206350139</v>
      </c>
      <c r="N19" s="94">
        <v>0.21063831418758447</v>
      </c>
      <c r="O19" s="94">
        <v>1.1680083440002154E-3</v>
      </c>
      <c r="P19" s="94">
        <v>6.3187500000000008E-2</v>
      </c>
      <c r="Q19" s="97">
        <f t="shared" si="1"/>
        <v>-9.0432457680998928E-3</v>
      </c>
    </row>
    <row r="20" spans="1:41" x14ac:dyDescent="0.2">
      <c r="A20" s="95">
        <v>44</v>
      </c>
      <c r="B20" s="96"/>
      <c r="C20" s="93">
        <v>0.150782310653026</v>
      </c>
      <c r="D20" s="93">
        <v>0.24279685277299201</v>
      </c>
      <c r="E20" s="93">
        <f>0.997809983801169-1</f>
        <v>-2.1900161988309685E-3</v>
      </c>
      <c r="F20" s="97">
        <v>9.2999999999999999E-2</v>
      </c>
      <c r="G20" s="97"/>
      <c r="H20" s="97"/>
      <c r="I20" s="97"/>
      <c r="J20" s="97"/>
      <c r="K20" s="97"/>
      <c r="L20" s="97"/>
      <c r="Q20" s="97"/>
    </row>
    <row r="21" spans="1:41" x14ac:dyDescent="0.2">
      <c r="A21" s="95"/>
      <c r="B21" s="96"/>
      <c r="C21" s="97"/>
      <c r="D21" s="97"/>
      <c r="E21" s="97"/>
      <c r="F21" s="97"/>
      <c r="G21" s="97"/>
      <c r="H21" s="97"/>
      <c r="I21" s="97"/>
      <c r="J21" s="97"/>
      <c r="K21" s="97"/>
      <c r="L21" s="97"/>
      <c r="M21" s="94"/>
    </row>
    <row r="22" spans="1:41" x14ac:dyDescent="0.2">
      <c r="A22" s="95"/>
      <c r="B22" s="96"/>
      <c r="C22" s="97"/>
      <c r="D22" s="97"/>
      <c r="E22" s="97"/>
      <c r="F22" s="97"/>
      <c r="G22" s="97"/>
      <c r="H22" s="97"/>
      <c r="I22" s="97"/>
      <c r="J22" s="97"/>
      <c r="K22" s="97"/>
      <c r="L22" s="97"/>
    </row>
    <row r="23" spans="1:41" x14ac:dyDescent="0.2">
      <c r="A23" s="95"/>
      <c r="B23" s="96"/>
      <c r="C23" s="97"/>
      <c r="D23" s="97"/>
      <c r="E23" s="97"/>
      <c r="F23" s="97"/>
      <c r="G23" s="97"/>
      <c r="H23" s="97"/>
      <c r="I23" s="97"/>
      <c r="J23" s="97"/>
      <c r="K23" s="97"/>
      <c r="L23" s="97"/>
    </row>
    <row r="24" spans="1:41" x14ac:dyDescent="0.2">
      <c r="A24" s="95"/>
      <c r="B24" s="96"/>
      <c r="C24" s="97"/>
      <c r="D24" s="97"/>
      <c r="E24" s="97"/>
      <c r="F24" s="97"/>
      <c r="G24" s="97"/>
      <c r="H24" s="97"/>
      <c r="I24" s="97"/>
      <c r="J24" s="97"/>
      <c r="K24" s="97"/>
      <c r="L24" s="97"/>
    </row>
    <row r="25" spans="1:41" x14ac:dyDescent="0.2">
      <c r="A25" s="95"/>
      <c r="B25" s="96"/>
      <c r="C25" s="97"/>
      <c r="D25" s="97"/>
      <c r="E25" s="97"/>
      <c r="F25" s="97"/>
      <c r="G25" s="97"/>
      <c r="H25" s="97"/>
      <c r="I25" s="97"/>
      <c r="J25" s="97"/>
      <c r="K25" s="97"/>
      <c r="L25" s="97"/>
      <c r="AO25" s="89" t="s">
        <v>170</v>
      </c>
    </row>
    <row r="26" spans="1:41" x14ac:dyDescent="0.2">
      <c r="A26" s="95"/>
      <c r="B26" s="96"/>
      <c r="C26" s="97"/>
      <c r="D26" s="97"/>
      <c r="E26" s="97"/>
      <c r="F26" s="97"/>
      <c r="G26" s="97"/>
      <c r="H26" s="97"/>
      <c r="I26" s="97"/>
      <c r="J26" s="97"/>
      <c r="K26" s="97"/>
      <c r="L26" s="97"/>
      <c r="M26" s="94"/>
      <c r="AO26" s="89" t="s">
        <v>171</v>
      </c>
    </row>
    <row r="27" spans="1:41" x14ac:dyDescent="0.2">
      <c r="A27" s="95"/>
      <c r="B27" s="96"/>
      <c r="C27" s="97"/>
      <c r="D27" s="97"/>
      <c r="E27" s="97"/>
      <c r="F27" s="97"/>
      <c r="G27" s="97"/>
      <c r="H27" s="97"/>
      <c r="I27" s="97"/>
      <c r="J27" s="97"/>
      <c r="K27" s="97"/>
      <c r="L27" s="97"/>
      <c r="M27" s="94"/>
    </row>
    <row r="28" spans="1:41" x14ac:dyDescent="0.2">
      <c r="A28" s="95"/>
      <c r="B28" s="96"/>
      <c r="C28" s="97"/>
      <c r="D28" s="97"/>
      <c r="E28" s="97"/>
      <c r="F28" s="97"/>
      <c r="G28" s="97"/>
      <c r="H28" s="97"/>
      <c r="I28" s="97"/>
      <c r="J28" s="97"/>
      <c r="K28" s="97"/>
      <c r="L28" s="97"/>
      <c r="M28" s="94"/>
    </row>
    <row r="29" spans="1:41" x14ac:dyDescent="0.2">
      <c r="A29" s="95"/>
      <c r="B29" s="96"/>
      <c r="C29" s="97"/>
      <c r="D29" s="97"/>
      <c r="E29" s="97"/>
      <c r="F29" s="97"/>
      <c r="G29" s="97"/>
      <c r="H29" s="97"/>
      <c r="I29" s="97"/>
      <c r="J29" s="97"/>
      <c r="K29" s="97"/>
      <c r="L29" s="97"/>
      <c r="M29" s="94"/>
    </row>
    <row r="30" spans="1:41" x14ac:dyDescent="0.2">
      <c r="A30" s="95"/>
      <c r="B30" s="96"/>
      <c r="C30" s="97"/>
      <c r="D30" s="97"/>
      <c r="E30" s="97"/>
      <c r="F30" s="97"/>
      <c r="G30" s="97"/>
      <c r="H30" s="97"/>
      <c r="I30" s="97"/>
      <c r="J30" s="97"/>
      <c r="K30" s="97"/>
      <c r="L30" s="97"/>
      <c r="M30" s="94"/>
    </row>
    <row r="31" spans="1:41" x14ac:dyDescent="0.2">
      <c r="A31" s="95"/>
      <c r="B31" s="96"/>
      <c r="C31" s="97"/>
      <c r="D31" s="97"/>
      <c r="E31" s="97"/>
      <c r="F31" s="97"/>
      <c r="G31" s="97"/>
      <c r="H31" s="97"/>
      <c r="I31" s="97"/>
      <c r="J31" s="97"/>
      <c r="K31" s="97"/>
      <c r="L31" s="97"/>
      <c r="M31" s="94"/>
    </row>
    <row r="32" spans="1:41" x14ac:dyDescent="0.2">
      <c r="A32" s="95"/>
      <c r="B32" s="96"/>
      <c r="C32" s="97"/>
      <c r="D32" s="97"/>
      <c r="E32" s="97"/>
      <c r="F32" s="97"/>
      <c r="G32" s="97"/>
      <c r="H32" s="97"/>
      <c r="I32" s="97"/>
      <c r="J32" s="97"/>
      <c r="K32" s="97"/>
      <c r="L32" s="97"/>
      <c r="M32" s="94"/>
    </row>
    <row r="33" spans="1:13" x14ac:dyDescent="0.2">
      <c r="A33" s="95"/>
      <c r="B33" s="96"/>
      <c r="C33" s="97"/>
      <c r="D33" s="97"/>
      <c r="E33" s="97"/>
      <c r="F33" s="97"/>
      <c r="G33" s="97"/>
      <c r="H33" s="97"/>
      <c r="I33" s="97"/>
      <c r="J33" s="97"/>
      <c r="K33" s="97"/>
      <c r="L33" s="97"/>
      <c r="M33" s="94"/>
    </row>
    <row r="34" spans="1:13" x14ac:dyDescent="0.2">
      <c r="A34" s="95"/>
      <c r="B34" s="96"/>
      <c r="C34" s="97"/>
      <c r="D34" s="97"/>
      <c r="E34" s="97"/>
      <c r="F34" s="97"/>
      <c r="G34" s="97"/>
      <c r="H34" s="97"/>
      <c r="I34" s="97"/>
      <c r="J34" s="97"/>
      <c r="K34" s="97"/>
      <c r="L34" s="97"/>
      <c r="M34" s="94"/>
    </row>
    <row r="35" spans="1:13" x14ac:dyDescent="0.2">
      <c r="A35" s="95"/>
      <c r="B35" s="96"/>
      <c r="C35" s="97"/>
      <c r="D35" s="97"/>
      <c r="E35" s="97"/>
      <c r="F35" s="97"/>
      <c r="G35" s="97"/>
      <c r="H35" s="97"/>
      <c r="I35" s="97"/>
      <c r="J35" s="97"/>
      <c r="K35" s="97"/>
      <c r="L35" s="97"/>
      <c r="M35" s="94"/>
    </row>
    <row r="36" spans="1:13" x14ac:dyDescent="0.2">
      <c r="A36" s="95"/>
      <c r="B36" s="96"/>
      <c r="C36" s="97"/>
      <c r="D36" s="97"/>
      <c r="E36" s="97"/>
      <c r="F36" s="97"/>
      <c r="G36" s="97"/>
      <c r="H36" s="97"/>
      <c r="I36" s="97"/>
      <c r="J36" s="97"/>
      <c r="K36" s="97"/>
      <c r="L36" s="97"/>
    </row>
    <row r="37" spans="1:13" x14ac:dyDescent="0.2">
      <c r="A37" s="95"/>
      <c r="B37" s="96"/>
      <c r="C37" s="97"/>
      <c r="D37" s="97"/>
      <c r="E37" s="97"/>
      <c r="F37" s="97"/>
      <c r="G37" s="97"/>
      <c r="H37" s="97"/>
      <c r="I37" s="97"/>
      <c r="J37" s="97"/>
      <c r="K37" s="97"/>
      <c r="L37" s="97"/>
    </row>
    <row r="38" spans="1:13" x14ac:dyDescent="0.2">
      <c r="A38" s="95"/>
      <c r="B38" s="96"/>
      <c r="C38" s="97"/>
      <c r="D38" s="97"/>
      <c r="E38" s="97"/>
      <c r="F38" s="97"/>
      <c r="G38" s="97"/>
      <c r="H38" s="97"/>
      <c r="I38" s="97"/>
      <c r="J38" s="97"/>
      <c r="K38" s="97"/>
      <c r="L38" s="97"/>
    </row>
    <row r="39" spans="1:13" x14ac:dyDescent="0.2">
      <c r="A39" s="95"/>
      <c r="B39" s="96"/>
      <c r="C39" s="97"/>
      <c r="D39" s="97"/>
      <c r="E39" s="97"/>
      <c r="F39" s="97"/>
      <c r="G39" s="97"/>
      <c r="H39" s="97"/>
      <c r="I39" s="97"/>
      <c r="J39" s="97"/>
      <c r="K39" s="97"/>
      <c r="L39" s="97"/>
    </row>
    <row r="40" spans="1:13" x14ac:dyDescent="0.2">
      <c r="A40" s="95"/>
      <c r="B40" s="96"/>
      <c r="C40" s="97"/>
      <c r="D40" s="97"/>
      <c r="E40" s="97"/>
      <c r="F40" s="97"/>
      <c r="G40" s="97"/>
      <c r="H40" s="97"/>
      <c r="I40" s="97"/>
      <c r="J40" s="97"/>
      <c r="K40" s="97"/>
      <c r="L40" s="97"/>
    </row>
    <row r="41" spans="1:13" x14ac:dyDescent="0.2">
      <c r="A41" s="95"/>
      <c r="B41" s="96"/>
      <c r="C41" s="97"/>
      <c r="D41" s="97"/>
      <c r="E41" s="97"/>
      <c r="F41" s="97"/>
      <c r="G41" s="97"/>
      <c r="H41" s="97"/>
      <c r="I41" s="97"/>
      <c r="J41" s="97"/>
      <c r="K41" s="97"/>
      <c r="L41" s="97"/>
    </row>
    <row r="42" spans="1:13" x14ac:dyDescent="0.2">
      <c r="A42" s="95"/>
      <c r="B42" s="96"/>
      <c r="C42" s="97"/>
      <c r="D42" s="97"/>
      <c r="E42" s="97"/>
      <c r="F42" s="97"/>
      <c r="G42" s="97"/>
      <c r="H42" s="97"/>
      <c r="I42" s="97"/>
      <c r="J42" s="97"/>
      <c r="K42" s="97"/>
      <c r="L42" s="97"/>
    </row>
    <row r="43" spans="1:13" x14ac:dyDescent="0.2">
      <c r="A43" s="95"/>
      <c r="B43" s="96"/>
      <c r="C43" s="97"/>
      <c r="D43" s="97"/>
      <c r="E43" s="97"/>
      <c r="F43" s="97"/>
      <c r="G43" s="97"/>
      <c r="H43" s="97"/>
      <c r="I43" s="97"/>
      <c r="J43" s="97"/>
      <c r="K43" s="97"/>
      <c r="L43" s="97"/>
      <c r="M43" s="94"/>
    </row>
    <row r="44" spans="1:13" x14ac:dyDescent="0.2">
      <c r="A44" s="95"/>
      <c r="B44" s="96"/>
      <c r="C44" s="97"/>
      <c r="D44" s="97"/>
      <c r="E44" s="97"/>
      <c r="F44" s="97"/>
      <c r="G44" s="97"/>
      <c r="H44" s="97"/>
      <c r="I44" s="97"/>
      <c r="J44" s="97"/>
      <c r="K44" s="97"/>
      <c r="L44" s="97"/>
    </row>
    <row r="45" spans="1:13" x14ac:dyDescent="0.2">
      <c r="A45" s="95"/>
      <c r="B45" s="96"/>
      <c r="C45" s="97"/>
      <c r="D45" s="97"/>
      <c r="E45" s="97"/>
      <c r="F45" s="97"/>
      <c r="G45" s="97"/>
      <c r="H45" s="97"/>
      <c r="I45" s="97"/>
      <c r="J45" s="97"/>
      <c r="K45" s="97"/>
      <c r="L45" s="97"/>
    </row>
    <row r="46" spans="1:13" x14ac:dyDescent="0.2">
      <c r="A46" s="95"/>
      <c r="B46" s="96"/>
      <c r="C46" s="97"/>
      <c r="D46" s="97"/>
      <c r="E46" s="97"/>
      <c r="F46" s="97"/>
      <c r="G46" s="97"/>
      <c r="H46" s="97"/>
      <c r="I46" s="97"/>
      <c r="J46" s="97"/>
      <c r="K46" s="97"/>
      <c r="L46" s="97"/>
    </row>
    <row r="47" spans="1:13" x14ac:dyDescent="0.2">
      <c r="A47" s="95"/>
      <c r="B47" s="96"/>
      <c r="C47" s="97"/>
      <c r="D47" s="97"/>
      <c r="E47" s="97"/>
      <c r="F47" s="97"/>
      <c r="G47" s="97"/>
      <c r="H47" s="97"/>
      <c r="I47" s="97"/>
      <c r="J47" s="97"/>
      <c r="K47" s="97"/>
      <c r="L47" s="97"/>
    </row>
    <row r="48" spans="1:13" x14ac:dyDescent="0.2">
      <c r="A48" s="95"/>
      <c r="B48" s="96"/>
      <c r="C48" s="97"/>
      <c r="D48" s="97"/>
      <c r="E48" s="97"/>
      <c r="F48" s="97"/>
      <c r="G48" s="97"/>
      <c r="H48" s="97"/>
      <c r="I48" s="97"/>
      <c r="J48" s="97"/>
      <c r="K48" s="97"/>
      <c r="L48" s="97"/>
      <c r="M48" s="94"/>
    </row>
    <row r="49" spans="1:13" x14ac:dyDescent="0.2">
      <c r="A49" s="95"/>
      <c r="B49" s="96"/>
      <c r="C49" s="97"/>
      <c r="D49" s="97"/>
      <c r="E49" s="97"/>
      <c r="F49" s="97"/>
      <c r="G49" s="97"/>
      <c r="H49" s="97"/>
      <c r="I49" s="97"/>
      <c r="J49" s="97"/>
      <c r="K49" s="97"/>
      <c r="L49" s="97"/>
      <c r="M49" s="94"/>
    </row>
    <row r="50" spans="1:13" x14ac:dyDescent="0.2">
      <c r="A50" s="95"/>
      <c r="B50" s="96"/>
      <c r="C50" s="97"/>
      <c r="D50" s="97"/>
      <c r="E50" s="97"/>
      <c r="F50" s="97"/>
      <c r="G50" s="97"/>
      <c r="H50" s="97"/>
      <c r="I50" s="97"/>
      <c r="J50" s="97"/>
      <c r="K50" s="97"/>
      <c r="L50" s="97"/>
      <c r="M50" s="94"/>
    </row>
    <row r="51" spans="1:13" x14ac:dyDescent="0.2">
      <c r="A51" s="95"/>
      <c r="B51" s="96"/>
      <c r="C51" s="97"/>
      <c r="D51" s="97"/>
      <c r="E51" s="97"/>
      <c r="F51" s="97"/>
      <c r="G51" s="97"/>
      <c r="H51" s="97"/>
      <c r="I51" s="97"/>
      <c r="J51" s="97"/>
      <c r="K51" s="97"/>
      <c r="L51" s="97"/>
      <c r="M51" s="94"/>
    </row>
    <row r="52" spans="1:13" x14ac:dyDescent="0.2">
      <c r="A52" s="95"/>
      <c r="B52" s="96"/>
      <c r="C52" s="97"/>
      <c r="D52" s="97"/>
      <c r="E52" s="97"/>
      <c r="F52" s="97"/>
      <c r="G52" s="97"/>
      <c r="H52" s="97"/>
      <c r="I52" s="97"/>
      <c r="J52" s="97"/>
      <c r="K52" s="97"/>
      <c r="L52" s="97"/>
      <c r="M52" s="94"/>
    </row>
    <row r="53" spans="1:13" x14ac:dyDescent="0.2">
      <c r="A53" s="95"/>
      <c r="B53" s="96"/>
      <c r="C53" s="97"/>
      <c r="D53" s="97"/>
      <c r="E53" s="97"/>
      <c r="F53" s="97"/>
      <c r="G53" s="97"/>
      <c r="H53" s="97"/>
      <c r="I53" s="97"/>
      <c r="J53" s="97"/>
      <c r="K53" s="97"/>
      <c r="L53" s="97"/>
      <c r="M53" s="94"/>
    </row>
    <row r="54" spans="1:13" x14ac:dyDescent="0.2">
      <c r="A54" s="95"/>
      <c r="B54" s="96"/>
      <c r="C54" s="97"/>
      <c r="D54" s="97"/>
      <c r="E54" s="97"/>
      <c r="F54" s="97"/>
      <c r="G54" s="97"/>
      <c r="H54" s="97"/>
      <c r="I54" s="97"/>
      <c r="J54" s="97"/>
      <c r="K54" s="97"/>
      <c r="L54" s="97"/>
      <c r="M54" s="94"/>
    </row>
    <row r="55" spans="1:13" x14ac:dyDescent="0.2">
      <c r="A55" s="95"/>
      <c r="B55" s="96"/>
      <c r="C55" s="97"/>
      <c r="D55" s="97"/>
      <c r="E55" s="97"/>
      <c r="F55" s="97"/>
      <c r="G55" s="97"/>
      <c r="H55" s="97"/>
      <c r="I55" s="97"/>
      <c r="J55" s="97"/>
      <c r="K55" s="97"/>
      <c r="L55" s="97"/>
      <c r="M55" s="94"/>
    </row>
    <row r="56" spans="1:13" x14ac:dyDescent="0.2">
      <c r="A56" s="95"/>
      <c r="B56" s="96"/>
      <c r="C56" s="97"/>
      <c r="D56" s="97"/>
      <c r="E56" s="97"/>
      <c r="F56" s="97"/>
      <c r="G56" s="97"/>
      <c r="H56" s="97"/>
      <c r="I56" s="97"/>
      <c r="J56" s="97"/>
      <c r="K56" s="97"/>
      <c r="L56" s="97"/>
      <c r="M56" s="94"/>
    </row>
    <row r="57" spans="1:13" x14ac:dyDescent="0.2">
      <c r="A57" s="95"/>
      <c r="B57" s="96"/>
      <c r="C57" s="97"/>
      <c r="D57" s="97"/>
      <c r="E57" s="97"/>
      <c r="F57" s="97"/>
      <c r="G57" s="97"/>
      <c r="H57" s="97"/>
      <c r="I57" s="97"/>
      <c r="J57" s="97"/>
      <c r="K57" s="97"/>
      <c r="L57" s="97"/>
      <c r="M57" s="94"/>
    </row>
    <row r="58" spans="1:13" x14ac:dyDescent="0.2">
      <c r="D58" s="97"/>
      <c r="E58" s="97"/>
      <c r="F58" s="97"/>
      <c r="G58" s="97"/>
      <c r="H58" s="97"/>
      <c r="I58" s="97"/>
      <c r="J58" s="97"/>
      <c r="K58" s="97"/>
      <c r="L58" s="97"/>
    </row>
    <row r="59" spans="1:13" x14ac:dyDescent="0.2">
      <c r="D59" s="97"/>
      <c r="E59" s="97"/>
      <c r="F59" s="97"/>
      <c r="G59" s="97"/>
      <c r="H59" s="97"/>
      <c r="I59" s="97"/>
      <c r="J59" s="97"/>
      <c r="K59" s="97"/>
      <c r="L59" s="97"/>
    </row>
    <row r="60" spans="1:13" x14ac:dyDescent="0.2">
      <c r="D60" s="97"/>
      <c r="E60" s="97"/>
      <c r="F60" s="97"/>
      <c r="G60" s="97"/>
      <c r="H60" s="97"/>
      <c r="I60" s="97"/>
      <c r="J60" s="97"/>
      <c r="K60" s="97"/>
      <c r="L60" s="97"/>
    </row>
    <row r="61" spans="1:13" x14ac:dyDescent="0.2">
      <c r="D61" s="97"/>
      <c r="E61" s="97"/>
      <c r="F61" s="97"/>
      <c r="G61" s="97"/>
      <c r="H61" s="97"/>
      <c r="I61" s="97"/>
      <c r="J61" s="97"/>
      <c r="K61" s="97"/>
      <c r="L61" s="97"/>
    </row>
    <row r="62" spans="1:13" x14ac:dyDescent="0.2">
      <c r="A62" s="95"/>
      <c r="B62" s="96"/>
      <c r="C62" s="97"/>
      <c r="D62" s="97"/>
      <c r="E62" s="97"/>
      <c r="F62" s="97"/>
      <c r="G62" s="97"/>
      <c r="H62" s="97"/>
      <c r="I62" s="97"/>
      <c r="J62" s="97"/>
      <c r="K62" s="97"/>
      <c r="L62" s="97"/>
    </row>
    <row r="63" spans="1:13" x14ac:dyDescent="0.2">
      <c r="A63" s="95"/>
      <c r="B63" s="96"/>
      <c r="C63" s="97"/>
      <c r="D63" s="97"/>
      <c r="E63" s="97"/>
      <c r="F63" s="97"/>
      <c r="G63" s="97"/>
      <c r="H63" s="97"/>
      <c r="I63" s="97"/>
      <c r="J63" s="97"/>
      <c r="K63" s="97"/>
      <c r="L63" s="97"/>
    </row>
    <row r="64" spans="1:13" x14ac:dyDescent="0.2">
      <c r="A64" s="95"/>
      <c r="B64" s="96"/>
      <c r="C64" s="97"/>
      <c r="D64" s="97"/>
      <c r="E64" s="97"/>
      <c r="F64" s="97"/>
      <c r="G64" s="97"/>
      <c r="H64" s="97"/>
      <c r="I64" s="97"/>
      <c r="J64" s="97"/>
      <c r="K64" s="97"/>
      <c r="L64" s="97"/>
    </row>
    <row r="65" spans="4:12" x14ac:dyDescent="0.2">
      <c r="D65" s="97"/>
      <c r="E65" s="97"/>
      <c r="F65" s="97"/>
      <c r="G65" s="97"/>
      <c r="H65" s="97"/>
      <c r="I65" s="97"/>
      <c r="J65" s="97"/>
      <c r="K65" s="97"/>
      <c r="L65" s="97"/>
    </row>
    <row r="66" spans="4:12" x14ac:dyDescent="0.2">
      <c r="D66" s="97"/>
      <c r="E66" s="97"/>
      <c r="F66" s="97"/>
      <c r="G66" s="97"/>
      <c r="H66" s="97"/>
      <c r="I66" s="97"/>
      <c r="J66" s="97"/>
      <c r="K66" s="97"/>
      <c r="L66" s="97"/>
    </row>
    <row r="67" spans="4:12" x14ac:dyDescent="0.2">
      <c r="D67" s="97"/>
      <c r="E67" s="97"/>
      <c r="F67" s="97"/>
      <c r="G67" s="97"/>
      <c r="H67" s="97"/>
      <c r="I67" s="97"/>
      <c r="J67" s="97"/>
      <c r="K67" s="97"/>
      <c r="L67" s="97"/>
    </row>
    <row r="86" spans="3:3" ht="15" x14ac:dyDescent="0.25">
      <c r="C86" s="98" t="s">
        <v>153</v>
      </c>
    </row>
    <row r="87" spans="3:3" x14ac:dyDescent="0.2">
      <c r="C87" s="90" t="s">
        <v>154</v>
      </c>
    </row>
  </sheetData>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00"/>
  <sheetViews>
    <sheetView tabSelected="1" workbookViewId="0">
      <pane xSplit="1" ySplit="1" topLeftCell="B2" activePane="bottomRight" state="frozen"/>
      <selection pane="topRight" activeCell="B1" sqref="B1"/>
      <selection pane="bottomLeft" activeCell="A2" sqref="A2"/>
      <selection pane="bottomRight" activeCell="M1" sqref="M1"/>
    </sheetView>
  </sheetViews>
  <sheetFormatPr defaultRowHeight="12.75" x14ac:dyDescent="0.2"/>
  <cols>
    <col min="1" max="1" width="9.140625" style="113"/>
    <col min="2" max="2" width="9.140625" style="102"/>
    <col min="13" max="13" width="9.140625" style="154"/>
    <col min="14" max="14" width="14.28515625" style="140" customWidth="1"/>
    <col min="15" max="29" width="9.140625" style="146"/>
  </cols>
  <sheetData>
    <row r="1" spans="1:29" s="105" customFormat="1" x14ac:dyDescent="0.2">
      <c r="A1" s="112" t="s">
        <v>120</v>
      </c>
      <c r="B1" s="104" t="s">
        <v>161</v>
      </c>
      <c r="C1" s="103" t="s">
        <v>157</v>
      </c>
      <c r="D1" s="103" t="s">
        <v>158</v>
      </c>
      <c r="E1" s="103" t="s">
        <v>159</v>
      </c>
      <c r="F1" s="106" t="s">
        <v>160</v>
      </c>
      <c r="G1" s="106" t="s">
        <v>163</v>
      </c>
      <c r="H1" s="106" t="s">
        <v>162</v>
      </c>
      <c r="J1" s="105" t="s">
        <v>164</v>
      </c>
      <c r="K1" s="105" t="s">
        <v>165</v>
      </c>
      <c r="L1" s="105" t="s">
        <v>166</v>
      </c>
      <c r="M1" s="153" t="s">
        <v>179</v>
      </c>
      <c r="N1" s="139" t="s">
        <v>178</v>
      </c>
      <c r="O1" s="141"/>
      <c r="P1" s="141"/>
      <c r="Q1" s="141"/>
      <c r="R1" s="141"/>
      <c r="S1" s="141"/>
      <c r="T1" s="141"/>
      <c r="U1" s="141"/>
      <c r="V1" s="141"/>
      <c r="W1" s="141"/>
      <c r="X1" s="141"/>
      <c r="Y1" s="141"/>
      <c r="Z1" s="141"/>
      <c r="AA1" s="141"/>
      <c r="AB1" s="141"/>
      <c r="AC1" s="141"/>
    </row>
    <row r="2" spans="1:29" s="138" customFormat="1" x14ac:dyDescent="0.2">
      <c r="A2" s="114">
        <v>1946.5</v>
      </c>
      <c r="B2" s="136"/>
      <c r="C2" s="137"/>
      <c r="D2" s="135"/>
      <c r="E2" s="135"/>
      <c r="F2" s="135"/>
      <c r="G2" s="135"/>
      <c r="H2" s="102"/>
      <c r="I2" s="102"/>
      <c r="J2" s="131"/>
      <c r="K2" s="135"/>
      <c r="L2" s="135"/>
      <c r="M2" s="153">
        <v>18.89</v>
      </c>
      <c r="N2" s="139"/>
      <c r="O2" s="141"/>
      <c r="P2" s="141"/>
      <c r="Q2" s="141"/>
      <c r="R2" s="141"/>
      <c r="S2" s="141"/>
      <c r="T2" s="141"/>
      <c r="U2" s="141"/>
      <c r="V2" s="141"/>
      <c r="W2" s="141"/>
      <c r="X2" s="141"/>
      <c r="Y2" s="141"/>
      <c r="Z2" s="141"/>
      <c r="AA2" s="141"/>
      <c r="AB2" s="141"/>
      <c r="AC2" s="141"/>
    </row>
    <row r="3" spans="1:29" s="111" customFormat="1" x14ac:dyDescent="0.2">
      <c r="A3" s="114">
        <v>1947.5</v>
      </c>
      <c r="B3" s="108"/>
      <c r="C3" s="109">
        <v>2332.5102375102374</v>
      </c>
      <c r="D3" s="110">
        <v>40.200000000000003</v>
      </c>
      <c r="E3" s="107"/>
      <c r="F3" s="110"/>
      <c r="J3" s="33">
        <v>0.1</v>
      </c>
      <c r="M3" s="153">
        <v>22.2</v>
      </c>
      <c r="N3" s="139"/>
      <c r="O3" s="142"/>
      <c r="P3" s="142"/>
      <c r="Q3" s="142"/>
      <c r="R3" s="143"/>
      <c r="S3" s="144"/>
      <c r="T3" s="144"/>
      <c r="U3" s="144"/>
      <c r="V3" s="144"/>
      <c r="W3" s="144"/>
      <c r="X3" s="144"/>
      <c r="Y3" s="144"/>
      <c r="Z3" s="145"/>
      <c r="AA3" s="142"/>
      <c r="AB3" s="142"/>
      <c r="AC3" s="142"/>
    </row>
    <row r="4" spans="1:29" x14ac:dyDescent="0.2">
      <c r="A4" s="114">
        <v>1948.5</v>
      </c>
      <c r="B4" s="100">
        <v>-3.7499999999999999E-2</v>
      </c>
      <c r="C4">
        <v>2424.8456790123455</v>
      </c>
      <c r="D4">
        <v>111.5</v>
      </c>
      <c r="E4">
        <f>D4/C4</f>
        <v>4.5982307643352642E-2</v>
      </c>
      <c r="F4">
        <f>(C4/C3)-1</f>
        <v>3.9586296350265338E-2</v>
      </c>
      <c r="G4">
        <f>F4+E4</f>
        <v>8.5568603993617987E-2</v>
      </c>
      <c r="J4" s="33">
        <v>0.10580000000000001</v>
      </c>
      <c r="K4">
        <f>(J3/J4)-1</f>
        <v>-5.4820415879016982E-2</v>
      </c>
      <c r="L4">
        <f>F4+K4</f>
        <v>-1.5234119528751644E-2</v>
      </c>
      <c r="M4" s="153">
        <v>26.48</v>
      </c>
      <c r="N4" s="139"/>
      <c r="R4" s="147"/>
      <c r="S4" s="148"/>
      <c r="T4" s="148"/>
      <c r="U4" s="148"/>
      <c r="V4" s="148"/>
      <c r="W4" s="148"/>
      <c r="X4" s="148"/>
      <c r="Y4" s="148"/>
      <c r="Z4" s="149"/>
    </row>
    <row r="5" spans="1:29" x14ac:dyDescent="0.2">
      <c r="A5" s="114">
        <v>1949.5</v>
      </c>
      <c r="B5" s="100">
        <v>-6.0499999999999998E-2</v>
      </c>
      <c r="C5">
        <v>2653.1155051844707</v>
      </c>
      <c r="D5">
        <v>5.7</v>
      </c>
      <c r="E5">
        <f t="shared" ref="E5:E67" si="0">D5/C5</f>
        <v>2.1484175825973624E-3</v>
      </c>
      <c r="F5">
        <f t="shared" ref="F5:F67" si="1">(C5/C4)-1</f>
        <v>9.4137877782433099E-2</v>
      </c>
      <c r="G5">
        <f t="shared" ref="G5:G67" si="2">F5+E5</f>
        <v>9.6286295365030458E-2</v>
      </c>
      <c r="H5" s="102">
        <f>B5-B4</f>
        <v>-2.3E-2</v>
      </c>
      <c r="I5" s="102">
        <f>G5+H5</f>
        <v>7.3286295365030452E-2</v>
      </c>
      <c r="J5" s="33">
        <v>0.1024</v>
      </c>
      <c r="K5">
        <f t="shared" ref="K5:K67" si="3">(J4/J5)-1</f>
        <v>3.3203125E-2</v>
      </c>
      <c r="L5">
        <f t="shared" ref="L5:L67" si="4">F5+K5</f>
        <v>0.1273410027824331</v>
      </c>
      <c r="M5" s="153">
        <v>26.74</v>
      </c>
      <c r="N5" s="139">
        <f>F5-F4</f>
        <v>5.4551581432167762E-2</v>
      </c>
      <c r="R5" s="147"/>
      <c r="S5" s="148"/>
      <c r="T5" s="148"/>
      <c r="U5" s="148"/>
      <c r="V5" s="148"/>
      <c r="W5" s="148"/>
      <c r="X5" s="148"/>
      <c r="Y5" s="148"/>
      <c r="Z5" s="149"/>
    </row>
    <row r="6" spans="1:29" x14ac:dyDescent="0.2">
      <c r="A6" s="114">
        <v>1950.5</v>
      </c>
      <c r="B6" s="100">
        <v>-5.2083333333333329E-2</v>
      </c>
      <c r="C6">
        <v>2569.2040598290596</v>
      </c>
      <c r="D6">
        <v>-29.3</v>
      </c>
      <c r="E6">
        <f t="shared" si="0"/>
        <v>-1.1404310174548555E-2</v>
      </c>
      <c r="F6">
        <f t="shared" si="1"/>
        <v>-3.1627513084688252E-2</v>
      </c>
      <c r="G6">
        <f t="shared" si="2"/>
        <v>-4.3031823259236809E-2</v>
      </c>
      <c r="H6" s="102">
        <f t="shared" ref="H6:H67" si="5">B6-B5</f>
        <v>8.4166666666666695E-3</v>
      </c>
      <c r="I6" s="102">
        <f t="shared" ref="I6:I67" si="6">G6+H6</f>
        <v>-3.461515659257014E-2</v>
      </c>
      <c r="J6" s="33">
        <v>0.10639999999999999</v>
      </c>
      <c r="K6">
        <f t="shared" si="3"/>
        <v>-3.7593984962405957E-2</v>
      </c>
      <c r="L6">
        <f t="shared" si="4"/>
        <v>-6.922149804709421E-2</v>
      </c>
      <c r="M6" s="153">
        <v>26.46</v>
      </c>
      <c r="N6" s="139">
        <f t="shared" ref="N6:N67" si="7">F6-F5</f>
        <v>-0.12576539086712135</v>
      </c>
      <c r="R6" s="147"/>
      <c r="S6" s="148"/>
      <c r="T6" s="148"/>
      <c r="U6" s="148"/>
      <c r="V6" s="148"/>
      <c r="W6" s="148"/>
      <c r="X6" s="148"/>
      <c r="Y6" s="148"/>
      <c r="Z6" s="149"/>
    </row>
    <row r="7" spans="1:29" x14ac:dyDescent="0.2">
      <c r="A7" s="114">
        <v>1951.5</v>
      </c>
      <c r="B7" s="100">
        <v>-3.2833333333333339E-2</v>
      </c>
      <c r="C7">
        <v>3061.689703438019</v>
      </c>
      <c r="D7">
        <v>58.3</v>
      </c>
      <c r="E7">
        <f t="shared" si="0"/>
        <v>1.904177289244368E-2</v>
      </c>
      <c r="F7">
        <f t="shared" si="1"/>
        <v>0.19168802171429178</v>
      </c>
      <c r="G7">
        <f t="shared" si="2"/>
        <v>0.21072979460673547</v>
      </c>
      <c r="H7" s="102">
        <f t="shared" si="5"/>
        <v>1.9249999999999989E-2</v>
      </c>
      <c r="I7" s="102">
        <f t="shared" si="6"/>
        <v>0.22997979460673545</v>
      </c>
      <c r="J7" s="33">
        <v>0.1047</v>
      </c>
      <c r="K7">
        <f t="shared" si="3"/>
        <v>1.6236867239732611E-2</v>
      </c>
      <c r="L7">
        <f t="shared" si="4"/>
        <v>0.20792488895402439</v>
      </c>
      <c r="M7" s="153">
        <v>24.53</v>
      </c>
      <c r="N7" s="139">
        <f t="shared" si="7"/>
        <v>0.22331553479898003</v>
      </c>
      <c r="R7" s="147"/>
      <c r="S7" s="148"/>
      <c r="T7" s="148"/>
      <c r="U7" s="148"/>
      <c r="V7" s="148"/>
      <c r="W7" s="148"/>
      <c r="X7" s="148"/>
      <c r="Y7" s="148"/>
      <c r="Z7" s="149"/>
    </row>
    <row r="8" spans="1:29" x14ac:dyDescent="0.2">
      <c r="A8" s="114">
        <v>1952.5</v>
      </c>
      <c r="B8" s="100">
        <v>-3.0250000000000003E-2</v>
      </c>
      <c r="C8">
        <v>3348.4047748236571</v>
      </c>
      <c r="D8">
        <v>-14.6</v>
      </c>
      <c r="E8">
        <f t="shared" si="0"/>
        <v>-4.3602852647254709E-3</v>
      </c>
      <c r="F8">
        <f t="shared" si="1"/>
        <v>9.3646025285867962E-2</v>
      </c>
      <c r="G8">
        <f t="shared" si="2"/>
        <v>8.9285740021142493E-2</v>
      </c>
      <c r="H8" s="102">
        <f t="shared" si="5"/>
        <v>2.5833333333333368E-3</v>
      </c>
      <c r="I8" s="102">
        <f t="shared" si="6"/>
        <v>9.1869073354475833E-2</v>
      </c>
      <c r="J8" s="33">
        <v>0.1041</v>
      </c>
      <c r="K8">
        <f t="shared" si="3"/>
        <v>5.7636887608070175E-3</v>
      </c>
      <c r="L8">
        <f t="shared" si="4"/>
        <v>9.940971404667498E-2</v>
      </c>
      <c r="M8" s="153">
        <v>23.98</v>
      </c>
      <c r="N8" s="139">
        <f t="shared" si="7"/>
        <v>-9.8041996428423817E-2</v>
      </c>
      <c r="R8" s="147"/>
      <c r="S8" s="148"/>
      <c r="T8" s="148"/>
      <c r="U8" s="148"/>
      <c r="V8" s="148"/>
      <c r="W8" s="148"/>
      <c r="X8" s="148"/>
      <c r="Y8" s="148"/>
      <c r="Z8" s="149"/>
    </row>
    <row r="9" spans="1:29" x14ac:dyDescent="0.2">
      <c r="A9" s="114">
        <v>1953.5</v>
      </c>
      <c r="B9" s="100">
        <v>-2.9250000000000002E-2</v>
      </c>
      <c r="C9">
        <v>3315.4411764705883</v>
      </c>
      <c r="D9">
        <v>-57.8</v>
      </c>
      <c r="E9">
        <f t="shared" si="0"/>
        <v>-1.7433577289864714E-2</v>
      </c>
      <c r="F9">
        <f t="shared" si="1"/>
        <v>-9.8445679569325595E-3</v>
      </c>
      <c r="G9">
        <f t="shared" si="2"/>
        <v>-2.7278145246797274E-2</v>
      </c>
      <c r="H9" s="102">
        <f t="shared" si="5"/>
        <v>1.0000000000000009E-3</v>
      </c>
      <c r="I9" s="102">
        <f t="shared" si="6"/>
        <v>-2.6278145246797273E-2</v>
      </c>
      <c r="J9" s="33">
        <v>0.1124</v>
      </c>
      <c r="K9">
        <f t="shared" si="3"/>
        <v>-7.3843416370106829E-2</v>
      </c>
      <c r="L9">
        <f t="shared" si="4"/>
        <v>-8.3687984327039389E-2</v>
      </c>
      <c r="M9" s="153">
        <v>25.03</v>
      </c>
      <c r="N9" s="139">
        <f t="shared" si="7"/>
        <v>-0.10349059324280052</v>
      </c>
      <c r="R9" s="147"/>
      <c r="S9" s="148"/>
      <c r="T9" s="148"/>
      <c r="U9" s="148"/>
      <c r="V9" s="148"/>
      <c r="W9" s="148"/>
      <c r="X9" s="148"/>
      <c r="Y9" s="148"/>
      <c r="Z9" s="149"/>
    </row>
    <row r="10" spans="1:29" x14ac:dyDescent="0.2">
      <c r="A10" s="114">
        <v>1954.5</v>
      </c>
      <c r="B10" s="100">
        <v>-5.5916666666666656E-2</v>
      </c>
      <c r="C10">
        <v>3239.9424956871762</v>
      </c>
      <c r="D10">
        <v>-9.9</v>
      </c>
      <c r="E10">
        <f t="shared" si="0"/>
        <v>-3.0556097872657638E-3</v>
      </c>
      <c r="F10">
        <f t="shared" si="1"/>
        <v>-2.2771835410388186E-2</v>
      </c>
      <c r="G10">
        <f t="shared" si="2"/>
        <v>-2.582744519765395E-2</v>
      </c>
      <c r="H10" s="102">
        <f t="shared" si="5"/>
        <v>-2.6666666666666655E-2</v>
      </c>
      <c r="I10" s="102">
        <f t="shared" si="6"/>
        <v>-5.2494111864320604E-2</v>
      </c>
      <c r="J10" s="33">
        <v>0.1163</v>
      </c>
      <c r="K10">
        <f t="shared" si="3"/>
        <v>-3.3533963886500429E-2</v>
      </c>
      <c r="L10">
        <f t="shared" si="4"/>
        <v>-5.6305799296888615E-2</v>
      </c>
      <c r="M10" s="153">
        <v>25.59</v>
      </c>
      <c r="N10" s="139">
        <f t="shared" si="7"/>
        <v>-1.2927267453455626E-2</v>
      </c>
      <c r="R10" s="147"/>
      <c r="S10" s="148"/>
      <c r="T10" s="148"/>
      <c r="U10" s="148"/>
      <c r="V10" s="148"/>
      <c r="W10" s="148"/>
      <c r="X10" s="148"/>
      <c r="Y10" s="148"/>
      <c r="Z10" s="149"/>
    </row>
    <row r="11" spans="1:29" x14ac:dyDescent="0.2">
      <c r="A11" s="114">
        <v>1955.5</v>
      </c>
      <c r="B11" s="100">
        <v>-4.3666666666666673E-2</v>
      </c>
      <c r="C11">
        <v>3293.0075319670696</v>
      </c>
      <c r="D11">
        <v>-24.9</v>
      </c>
      <c r="E11">
        <f t="shared" si="0"/>
        <v>-7.5614767832389521E-3</v>
      </c>
      <c r="F11">
        <f t="shared" si="1"/>
        <v>1.6378388304894465E-2</v>
      </c>
      <c r="G11">
        <f t="shared" si="2"/>
        <v>8.8169115216555124E-3</v>
      </c>
      <c r="H11" s="102">
        <f t="shared" si="5"/>
        <v>1.2249999999999983E-2</v>
      </c>
      <c r="I11" s="102">
        <f t="shared" si="6"/>
        <v>2.1066911521655497E-2</v>
      </c>
      <c r="J11" s="33">
        <v>0.1203</v>
      </c>
      <c r="K11">
        <f t="shared" si="3"/>
        <v>-3.3250207813798838E-2</v>
      </c>
      <c r="L11">
        <f t="shared" si="4"/>
        <v>-1.6871819508904373E-2</v>
      </c>
      <c r="M11" s="153">
        <v>25.11</v>
      </c>
      <c r="N11" s="139">
        <f t="shared" si="7"/>
        <v>3.915022371528265E-2</v>
      </c>
      <c r="R11" s="147"/>
      <c r="S11" s="148"/>
      <c r="T11" s="148"/>
      <c r="U11" s="148"/>
      <c r="V11" s="148"/>
      <c r="W11" s="148"/>
      <c r="X11" s="148"/>
      <c r="Y11" s="148"/>
      <c r="Z11" s="149"/>
    </row>
    <row r="12" spans="1:29" x14ac:dyDescent="0.2">
      <c r="A12" s="114">
        <v>1956.5</v>
      </c>
      <c r="B12" s="100">
        <v>-4.1250000000000002E-2</v>
      </c>
      <c r="C12">
        <v>3382.2770562770556</v>
      </c>
      <c r="D12">
        <v>31.2</v>
      </c>
      <c r="E12">
        <f t="shared" si="0"/>
        <v>9.2245547839130901E-3</v>
      </c>
      <c r="F12">
        <f t="shared" si="1"/>
        <v>2.710881267151577E-2</v>
      </c>
      <c r="G12">
        <f t="shared" si="2"/>
        <v>3.633336745542886E-2</v>
      </c>
      <c r="H12" s="102">
        <f t="shared" si="5"/>
        <v>2.4166666666666711E-3</v>
      </c>
      <c r="I12" s="102">
        <f t="shared" si="6"/>
        <v>3.8750034122095531E-2</v>
      </c>
      <c r="J12" s="33">
        <v>0.1263</v>
      </c>
      <c r="K12">
        <f t="shared" si="3"/>
        <v>-4.7505938242280221E-2</v>
      </c>
      <c r="L12">
        <f t="shared" si="4"/>
        <v>-2.0397125570764452E-2</v>
      </c>
      <c r="M12" s="153">
        <v>24.88</v>
      </c>
      <c r="N12" s="139">
        <f t="shared" si="7"/>
        <v>1.0730424366621305E-2</v>
      </c>
      <c r="R12" s="147"/>
      <c r="S12" s="148"/>
      <c r="T12" s="148"/>
      <c r="U12" s="148"/>
      <c r="V12" s="148"/>
      <c r="W12" s="148"/>
      <c r="X12" s="148"/>
      <c r="Y12" s="148"/>
      <c r="Z12" s="149"/>
    </row>
    <row r="13" spans="1:29" x14ac:dyDescent="0.2">
      <c r="A13" s="114">
        <v>1957.5</v>
      </c>
      <c r="B13" s="100">
        <v>-4.2999999999999997E-2</v>
      </c>
      <c r="C13">
        <v>3400.1777999335327</v>
      </c>
      <c r="D13">
        <v>25.7</v>
      </c>
      <c r="E13">
        <f t="shared" si="0"/>
        <v>7.5584282682224406E-3</v>
      </c>
      <c r="F13">
        <f t="shared" si="1"/>
        <v>5.2925125170499854E-3</v>
      </c>
      <c r="G13">
        <f t="shared" si="2"/>
        <v>1.2850940785272425E-2</v>
      </c>
      <c r="H13" s="102">
        <f t="shared" si="5"/>
        <v>-1.7499999999999946E-3</v>
      </c>
      <c r="I13" s="102">
        <f t="shared" si="6"/>
        <v>1.1100940785272431E-2</v>
      </c>
      <c r="J13" s="33">
        <v>0.13270000000000001</v>
      </c>
      <c r="K13">
        <f t="shared" si="3"/>
        <v>-4.8229088168801892E-2</v>
      </c>
      <c r="L13">
        <f t="shared" si="4"/>
        <v>-4.2936575651751907E-2</v>
      </c>
      <c r="M13" s="153">
        <v>25.67</v>
      </c>
      <c r="N13" s="139">
        <f t="shared" si="7"/>
        <v>-2.1816300154465784E-2</v>
      </c>
      <c r="R13" s="147"/>
      <c r="S13" s="148"/>
      <c r="T13" s="148"/>
      <c r="U13" s="148"/>
      <c r="V13" s="148"/>
      <c r="W13" s="148"/>
      <c r="X13" s="148"/>
      <c r="Y13" s="148"/>
      <c r="Z13" s="149"/>
    </row>
    <row r="14" spans="1:29" x14ac:dyDescent="0.2">
      <c r="A14" s="114">
        <v>1958.5</v>
      </c>
      <c r="B14" s="100">
        <v>-6.8416666666666653E-2</v>
      </c>
      <c r="C14">
        <v>3276.4184454419219</v>
      </c>
      <c r="D14">
        <v>-19.7</v>
      </c>
      <c r="E14">
        <f t="shared" si="0"/>
        <v>-6.0126630123835947E-3</v>
      </c>
      <c r="F14">
        <f t="shared" si="1"/>
        <v>-3.6397906748885323E-2</v>
      </c>
      <c r="G14">
        <f t="shared" si="2"/>
        <v>-4.2410569761268918E-2</v>
      </c>
      <c r="H14" s="102">
        <f t="shared" si="5"/>
        <v>-2.5416666666666657E-2</v>
      </c>
      <c r="I14" s="102">
        <f t="shared" si="6"/>
        <v>-6.7827236427935575E-2</v>
      </c>
      <c r="J14" s="33">
        <v>0.14050000000000001</v>
      </c>
      <c r="K14">
        <f t="shared" si="3"/>
        <v>-5.5516014234875399E-2</v>
      </c>
      <c r="L14">
        <f t="shared" si="4"/>
        <v>-9.1913920983760722E-2</v>
      </c>
      <c r="M14" s="153">
        <v>23.89</v>
      </c>
      <c r="N14" s="139">
        <f t="shared" si="7"/>
        <v>-4.1690419265935308E-2</v>
      </c>
      <c r="R14" s="147"/>
      <c r="S14" s="148"/>
      <c r="T14" s="148"/>
      <c r="U14" s="148"/>
      <c r="V14" s="148"/>
      <c r="W14" s="148"/>
      <c r="X14" s="148"/>
      <c r="Y14" s="148"/>
      <c r="Z14" s="149"/>
    </row>
    <row r="15" spans="1:29" x14ac:dyDescent="0.2">
      <c r="A15" s="114">
        <v>1959.5</v>
      </c>
      <c r="B15" s="100">
        <v>-5.45E-2</v>
      </c>
      <c r="C15">
        <v>3352.9682164433934</v>
      </c>
      <c r="D15">
        <v>-88</v>
      </c>
      <c r="E15">
        <f t="shared" si="0"/>
        <v>-2.6245402377641554E-2</v>
      </c>
      <c r="F15">
        <f t="shared" si="1"/>
        <v>2.3363856685633566E-2</v>
      </c>
      <c r="G15">
        <f t="shared" si="2"/>
        <v>-2.8815456920079884E-3</v>
      </c>
      <c r="H15" s="102">
        <f t="shared" si="5"/>
        <v>1.3916666666666654E-2</v>
      </c>
      <c r="I15" s="102">
        <f t="shared" si="6"/>
        <v>1.1035120974658665E-2</v>
      </c>
      <c r="J15" s="33">
        <v>0.14599999999999999</v>
      </c>
      <c r="K15">
        <f t="shared" si="3"/>
        <v>-3.7671232876712146E-2</v>
      </c>
      <c r="L15">
        <f t="shared" si="4"/>
        <v>-1.430737619107858E-2</v>
      </c>
      <c r="M15" s="153">
        <v>23.65</v>
      </c>
      <c r="N15" s="139">
        <f t="shared" si="7"/>
        <v>5.9761763434518889E-2</v>
      </c>
      <c r="R15" s="147"/>
      <c r="S15" s="148"/>
      <c r="T15" s="148"/>
      <c r="U15" s="148"/>
      <c r="V15" s="148"/>
      <c r="W15" s="148"/>
      <c r="X15" s="148"/>
      <c r="Y15" s="148"/>
      <c r="Z15" s="149"/>
    </row>
    <row r="16" spans="1:29" x14ac:dyDescent="0.2">
      <c r="A16" s="114">
        <v>1960.5</v>
      </c>
      <c r="B16" s="100">
        <v>-5.541666666666667E-2</v>
      </c>
      <c r="C16">
        <v>3538.76404494382</v>
      </c>
      <c r="D16">
        <v>2.1</v>
      </c>
      <c r="E16">
        <f t="shared" si="0"/>
        <v>5.934275281790761E-4</v>
      </c>
      <c r="F16">
        <f t="shared" si="1"/>
        <v>5.5412344080465692E-2</v>
      </c>
      <c r="G16">
        <f t="shared" si="2"/>
        <v>5.6005771608644769E-2</v>
      </c>
      <c r="H16" s="102">
        <f t="shared" si="5"/>
        <v>-9.1666666666666979E-4</v>
      </c>
      <c r="I16" s="102">
        <f t="shared" si="6"/>
        <v>5.50891049419781E-2</v>
      </c>
      <c r="J16" s="33">
        <v>0.14660000000000001</v>
      </c>
      <c r="K16">
        <f t="shared" si="3"/>
        <v>-4.0927694406549531E-3</v>
      </c>
      <c r="L16">
        <f t="shared" si="4"/>
        <v>5.1319574639810739E-2</v>
      </c>
      <c r="M16" s="153">
        <v>22.64</v>
      </c>
      <c r="N16" s="139">
        <f t="shared" si="7"/>
        <v>3.2048487394832126E-2</v>
      </c>
      <c r="R16" s="147"/>
      <c r="S16" s="148"/>
      <c r="T16" s="148"/>
      <c r="U16" s="148"/>
      <c r="V16" s="148"/>
      <c r="W16" s="148"/>
      <c r="X16" s="148"/>
      <c r="Y16" s="148"/>
      <c r="Z16" s="149"/>
    </row>
    <row r="17" spans="1:26" x14ac:dyDescent="0.2">
      <c r="A17" s="114">
        <v>1961.5</v>
      </c>
      <c r="B17" s="100">
        <v>-6.6916666666666666E-2</v>
      </c>
      <c r="C17">
        <v>3521.4979237909133</v>
      </c>
      <c r="D17">
        <v>-22.1</v>
      </c>
      <c r="E17">
        <f t="shared" si="0"/>
        <v>-6.2757384721695989E-3</v>
      </c>
      <c r="F17">
        <f t="shared" si="1"/>
        <v>-4.8791388557190007E-3</v>
      </c>
      <c r="G17">
        <f t="shared" si="2"/>
        <v>-1.1154877327888599E-2</v>
      </c>
      <c r="H17" s="102">
        <f t="shared" si="5"/>
        <v>-1.1499999999999996E-2</v>
      </c>
      <c r="I17" s="102">
        <f t="shared" si="6"/>
        <v>-2.2654877327888595E-2</v>
      </c>
      <c r="J17" s="33">
        <v>0.1507</v>
      </c>
      <c r="K17">
        <f t="shared" si="3"/>
        <v>-2.7206370272063629E-2</v>
      </c>
      <c r="L17">
        <f t="shared" si="4"/>
        <v>-3.208550912778263E-2</v>
      </c>
      <c r="M17" s="153">
        <v>21.91</v>
      </c>
      <c r="N17" s="139">
        <f t="shared" si="7"/>
        <v>-6.0291482936184693E-2</v>
      </c>
      <c r="R17" s="147"/>
      <c r="S17" s="148"/>
      <c r="T17" s="148"/>
      <c r="U17" s="148"/>
      <c r="V17" s="148"/>
      <c r="W17" s="148"/>
      <c r="X17" s="148"/>
      <c r="Y17" s="148"/>
      <c r="Z17" s="149"/>
    </row>
    <row r="18" spans="1:26" x14ac:dyDescent="0.2">
      <c r="A18" s="114">
        <v>1962.5</v>
      </c>
      <c r="B18" s="100">
        <v>-5.566666666666667E-2</v>
      </c>
      <c r="C18">
        <v>3754.4668762088972</v>
      </c>
      <c r="D18">
        <v>-47.3</v>
      </c>
      <c r="E18">
        <f t="shared" si="0"/>
        <v>-1.2598326622543425E-2</v>
      </c>
      <c r="F18">
        <f t="shared" si="1"/>
        <v>6.6156208937130812E-2</v>
      </c>
      <c r="G18">
        <f t="shared" si="2"/>
        <v>5.3557882314587385E-2</v>
      </c>
      <c r="H18" s="102">
        <f t="shared" si="5"/>
        <v>1.1249999999999996E-2</v>
      </c>
      <c r="I18" s="102">
        <f t="shared" si="6"/>
        <v>6.4807882314587381E-2</v>
      </c>
      <c r="J18" s="33">
        <v>0.15110000000000001</v>
      </c>
      <c r="K18">
        <f t="shared" si="3"/>
        <v>-2.647253474520217E-3</v>
      </c>
      <c r="L18">
        <f t="shared" si="4"/>
        <v>6.3508955462610595E-2</v>
      </c>
      <c r="M18" s="153">
        <v>21.65</v>
      </c>
      <c r="N18" s="139">
        <f t="shared" si="7"/>
        <v>7.1035347792849812E-2</v>
      </c>
      <c r="R18" s="147"/>
      <c r="S18" s="148"/>
      <c r="T18" s="148"/>
      <c r="U18" s="148"/>
      <c r="V18" s="148"/>
      <c r="W18" s="148"/>
      <c r="X18" s="148"/>
      <c r="Y18" s="148"/>
      <c r="Z18" s="149"/>
    </row>
    <row r="19" spans="1:26" x14ac:dyDescent="0.2">
      <c r="A19" s="114">
        <v>1963.5</v>
      </c>
      <c r="B19" s="100">
        <v>-5.6416666666666664E-2</v>
      </c>
      <c r="C19">
        <v>3790.9478071765129</v>
      </c>
      <c r="D19">
        <v>-30.1</v>
      </c>
      <c r="E19">
        <f t="shared" si="0"/>
        <v>-7.9399668713504117E-3</v>
      </c>
      <c r="F19">
        <f t="shared" si="1"/>
        <v>9.7166740766274629E-3</v>
      </c>
      <c r="G19">
        <f t="shared" si="2"/>
        <v>1.7767072052770512E-3</v>
      </c>
      <c r="H19" s="102">
        <f t="shared" si="5"/>
        <v>-7.4999999999999373E-4</v>
      </c>
      <c r="I19" s="102">
        <f t="shared" si="6"/>
        <v>1.0267072052770575E-3</v>
      </c>
      <c r="J19" s="33">
        <v>0.15790000000000001</v>
      </c>
      <c r="K19">
        <f t="shared" si="3"/>
        <v>-4.3065231158961326E-2</v>
      </c>
      <c r="L19">
        <f t="shared" si="4"/>
        <v>-3.3348557082333863E-2</v>
      </c>
      <c r="M19" s="153">
        <v>21.85</v>
      </c>
      <c r="N19" s="139">
        <f t="shared" si="7"/>
        <v>-5.6439534860503349E-2</v>
      </c>
      <c r="R19" s="147"/>
      <c r="S19" s="148"/>
      <c r="T19" s="148"/>
      <c r="U19" s="148"/>
      <c r="V19" s="148"/>
      <c r="W19" s="148"/>
      <c r="X19" s="148"/>
      <c r="Y19" s="148"/>
      <c r="Z19" s="149"/>
    </row>
    <row r="20" spans="1:26" x14ac:dyDescent="0.2">
      <c r="A20" s="114">
        <v>1964.5</v>
      </c>
      <c r="B20" s="100">
        <v>-5.1583333333333335E-2</v>
      </c>
      <c r="C20">
        <v>4004.3657862407863</v>
      </c>
      <c r="D20">
        <v>-37</v>
      </c>
      <c r="E20">
        <f t="shared" si="0"/>
        <v>-9.2399151264187622E-3</v>
      </c>
      <c r="F20">
        <f t="shared" si="1"/>
        <v>5.6296733671790333E-2</v>
      </c>
      <c r="G20">
        <f t="shared" si="2"/>
        <v>4.7056818545371568E-2</v>
      </c>
      <c r="H20" s="102">
        <f t="shared" si="5"/>
        <v>4.8333333333333284E-3</v>
      </c>
      <c r="I20" s="102">
        <f t="shared" si="6"/>
        <v>5.1890151878704896E-2</v>
      </c>
      <c r="J20" s="33">
        <v>0.15989999999999999</v>
      </c>
      <c r="K20">
        <f t="shared" si="3"/>
        <v>-1.2507817385866038E-2</v>
      </c>
      <c r="L20">
        <f t="shared" si="4"/>
        <v>4.3788916285924295E-2</v>
      </c>
      <c r="M20" s="153">
        <v>22.23</v>
      </c>
      <c r="N20" s="139">
        <f t="shared" si="7"/>
        <v>4.658005959516287E-2</v>
      </c>
      <c r="R20" s="147"/>
      <c r="S20" s="148"/>
      <c r="T20" s="148"/>
      <c r="U20" s="148"/>
      <c r="V20" s="148"/>
      <c r="W20" s="148"/>
      <c r="X20" s="148"/>
      <c r="Y20" s="148"/>
      <c r="Z20" s="149"/>
    </row>
    <row r="21" spans="1:26" x14ac:dyDescent="0.2">
      <c r="A21" s="114">
        <v>1965.5</v>
      </c>
      <c r="B21" s="100">
        <v>-4.5083333333333336E-2</v>
      </c>
      <c r="C21">
        <v>4242.3939808481537</v>
      </c>
      <c r="D21">
        <v>-8.6999999999999993</v>
      </c>
      <c r="E21">
        <f t="shared" si="0"/>
        <v>-2.050728913739564E-3</v>
      </c>
      <c r="F21">
        <f t="shared" si="1"/>
        <v>5.9442170699101737E-2</v>
      </c>
      <c r="G21">
        <f t="shared" si="2"/>
        <v>5.7391441785362173E-2</v>
      </c>
      <c r="H21" s="102">
        <f t="shared" si="5"/>
        <v>6.4999999999999988E-3</v>
      </c>
      <c r="I21" s="102">
        <f t="shared" si="6"/>
        <v>6.3891441785362171E-2</v>
      </c>
      <c r="J21" s="33">
        <v>0.16200000000000001</v>
      </c>
      <c r="K21">
        <f t="shared" si="3"/>
        <v>-1.2962962962963065E-2</v>
      </c>
      <c r="L21">
        <f t="shared" si="4"/>
        <v>4.6479207736138672E-2</v>
      </c>
      <c r="M21" s="153">
        <v>21.94</v>
      </c>
      <c r="N21" s="139">
        <f t="shared" si="7"/>
        <v>3.1454370273114041E-3</v>
      </c>
      <c r="R21" s="147"/>
      <c r="S21" s="148"/>
      <c r="T21" s="148"/>
      <c r="U21" s="148"/>
      <c r="V21" s="148"/>
      <c r="W21" s="148"/>
      <c r="X21" s="148"/>
      <c r="Y21" s="148"/>
      <c r="Z21" s="149"/>
    </row>
    <row r="22" spans="1:26" x14ac:dyDescent="0.2">
      <c r="A22" s="114">
        <v>1966.5</v>
      </c>
      <c r="B22" s="100">
        <v>-3.7916666666666668E-2</v>
      </c>
      <c r="C22">
        <v>4559.8493212963567</v>
      </c>
      <c r="D22">
        <v>-22.3</v>
      </c>
      <c r="E22">
        <f t="shared" si="0"/>
        <v>-4.8905124772105745E-3</v>
      </c>
      <c r="F22">
        <f t="shared" si="1"/>
        <v>7.4829292583697304E-2</v>
      </c>
      <c r="G22">
        <f t="shared" si="2"/>
        <v>6.9938780106486728E-2</v>
      </c>
      <c r="H22" s="102">
        <f t="shared" si="5"/>
        <v>7.1666666666666684E-3</v>
      </c>
      <c r="I22" s="102">
        <f t="shared" si="6"/>
        <v>7.7105446773153397E-2</v>
      </c>
      <c r="J22" s="33">
        <v>0.1658</v>
      </c>
      <c r="K22">
        <f t="shared" si="3"/>
        <v>-2.2919179734619988E-2</v>
      </c>
      <c r="L22">
        <f t="shared" si="4"/>
        <v>5.1910112849077317E-2</v>
      </c>
      <c r="M22" s="153">
        <v>21.95</v>
      </c>
      <c r="N22" s="139">
        <f t="shared" si="7"/>
        <v>1.5387121884595567E-2</v>
      </c>
      <c r="R22" s="147"/>
      <c r="S22" s="148"/>
      <c r="T22" s="148"/>
      <c r="U22" s="148"/>
      <c r="V22" s="148"/>
      <c r="W22" s="148"/>
      <c r="X22" s="148"/>
      <c r="Y22" s="148"/>
      <c r="Z22" s="149"/>
    </row>
    <row r="23" spans="1:26" x14ac:dyDescent="0.2">
      <c r="A23" s="114">
        <v>1967.5</v>
      </c>
      <c r="B23" s="100">
        <v>-3.8416666666666661E-2</v>
      </c>
      <c r="C23">
        <v>4766.1754818467052</v>
      </c>
      <c r="D23">
        <v>-50.8</v>
      </c>
      <c r="E23">
        <f t="shared" si="0"/>
        <v>-1.0658440964560751E-2</v>
      </c>
      <c r="F23">
        <f t="shared" si="1"/>
        <v>4.5248460203875851E-2</v>
      </c>
      <c r="G23">
        <f t="shared" si="2"/>
        <v>3.4590019239315102E-2</v>
      </c>
      <c r="H23" s="102">
        <f t="shared" si="5"/>
        <v>-4.9999999999999351E-4</v>
      </c>
      <c r="I23" s="102">
        <f t="shared" si="6"/>
        <v>3.4090019239315109E-2</v>
      </c>
      <c r="J23" s="33">
        <v>0.17</v>
      </c>
      <c r="K23">
        <f t="shared" si="3"/>
        <v>-2.4705882352941244E-2</v>
      </c>
      <c r="L23">
        <f t="shared" si="4"/>
        <v>2.0542577850934607E-2</v>
      </c>
      <c r="M23" s="153">
        <v>21.5</v>
      </c>
      <c r="N23" s="139">
        <f t="shared" si="7"/>
        <v>-2.9580832379821453E-2</v>
      </c>
      <c r="R23" s="147"/>
      <c r="S23" s="148"/>
      <c r="T23" s="148"/>
      <c r="U23" s="148"/>
      <c r="V23" s="148"/>
      <c r="W23" s="148"/>
      <c r="X23" s="148"/>
      <c r="Y23" s="148"/>
      <c r="Z23" s="149"/>
    </row>
    <row r="24" spans="1:26" x14ac:dyDescent="0.2">
      <c r="A24" s="114">
        <v>1968.5</v>
      </c>
      <c r="B24" s="100">
        <v>-3.5583333333333328E-2</v>
      </c>
      <c r="C24">
        <v>4923.9232261640791</v>
      </c>
      <c r="D24">
        <v>-142.6</v>
      </c>
      <c r="E24">
        <f t="shared" si="0"/>
        <v>-2.8960646510951135E-2</v>
      </c>
      <c r="F24">
        <f t="shared" si="1"/>
        <v>3.309734291534161E-2</v>
      </c>
      <c r="G24">
        <f t="shared" si="2"/>
        <v>4.1366964043904747E-3</v>
      </c>
      <c r="H24" s="102">
        <f t="shared" si="5"/>
        <v>2.8333333333333335E-3</v>
      </c>
      <c r="I24" s="102">
        <f t="shared" si="6"/>
        <v>6.9700297377238082E-3</v>
      </c>
      <c r="J24" s="33">
        <v>0.17649999999999999</v>
      </c>
      <c r="K24">
        <f t="shared" si="3"/>
        <v>-3.6827195467421969E-2</v>
      </c>
      <c r="L24">
        <f t="shared" si="4"/>
        <v>-3.7298525520803594E-3</v>
      </c>
      <c r="M24" s="153">
        <v>20.98</v>
      </c>
      <c r="N24" s="139">
        <f t="shared" si="7"/>
        <v>-1.2151117288534241E-2</v>
      </c>
      <c r="R24" s="147"/>
      <c r="S24" s="148"/>
      <c r="T24" s="148"/>
      <c r="U24" s="148"/>
      <c r="V24" s="148"/>
      <c r="W24" s="148"/>
      <c r="X24" s="148"/>
      <c r="Y24" s="148"/>
      <c r="Z24" s="149"/>
    </row>
    <row r="25" spans="1:26" x14ac:dyDescent="0.2">
      <c r="A25" s="114">
        <v>1969.5</v>
      </c>
      <c r="B25" s="100">
        <v>-3.4916666666666665E-2</v>
      </c>
      <c r="C25">
        <v>5037.8107174629758</v>
      </c>
      <c r="D25">
        <v>17.2</v>
      </c>
      <c r="E25">
        <f t="shared" si="0"/>
        <v>3.4141814698154956E-3</v>
      </c>
      <c r="F25">
        <f t="shared" si="1"/>
        <v>2.3129420599764083E-2</v>
      </c>
      <c r="G25">
        <f t="shared" si="2"/>
        <v>2.6543602069579578E-2</v>
      </c>
      <c r="H25" s="102">
        <f t="shared" si="5"/>
        <v>6.6666666666666263E-4</v>
      </c>
      <c r="I25" s="102">
        <f t="shared" si="6"/>
        <v>2.721026873624624E-2</v>
      </c>
      <c r="J25" s="33">
        <v>0.18809999999999999</v>
      </c>
      <c r="K25">
        <f t="shared" si="3"/>
        <v>-6.166932482721954E-2</v>
      </c>
      <c r="L25">
        <f t="shared" si="4"/>
        <v>-3.8539904227455457E-2</v>
      </c>
      <c r="M25" s="153">
        <v>20.81</v>
      </c>
      <c r="N25" s="139">
        <f t="shared" si="7"/>
        <v>-9.9679223155775265E-3</v>
      </c>
      <c r="R25" s="147"/>
      <c r="S25" s="148"/>
      <c r="T25" s="148"/>
      <c r="U25" s="148"/>
      <c r="V25" s="148"/>
      <c r="W25" s="148"/>
      <c r="X25" s="148"/>
      <c r="Y25" s="148"/>
      <c r="Z25" s="149"/>
    </row>
    <row r="26" spans="1:26" x14ac:dyDescent="0.2">
      <c r="A26" s="114">
        <v>1970.5</v>
      </c>
      <c r="B26" s="100">
        <v>-4.9833333333333334E-2</v>
      </c>
      <c r="C26">
        <v>5094.275974911372</v>
      </c>
      <c r="D26">
        <v>-14.3</v>
      </c>
      <c r="E26">
        <f t="shared" si="0"/>
        <v>-2.8070721080729801E-3</v>
      </c>
      <c r="F26">
        <f t="shared" si="1"/>
        <v>1.1208292771434536E-2</v>
      </c>
      <c r="G26">
        <f t="shared" si="2"/>
        <v>8.4012206633615558E-3</v>
      </c>
      <c r="H26" s="102">
        <f t="shared" si="5"/>
        <v>-1.4916666666666668E-2</v>
      </c>
      <c r="I26" s="102">
        <f t="shared" si="6"/>
        <v>-6.5154460033051125E-3</v>
      </c>
      <c r="J26" s="33">
        <v>0.1991</v>
      </c>
      <c r="K26">
        <f t="shared" si="3"/>
        <v>-5.5248618784530468E-2</v>
      </c>
      <c r="L26">
        <f t="shared" si="4"/>
        <v>-4.4040326013095932E-2</v>
      </c>
      <c r="M26" s="153">
        <v>20.079999999999998</v>
      </c>
      <c r="N26" s="139">
        <f t="shared" si="7"/>
        <v>-1.1921127828329547E-2</v>
      </c>
      <c r="R26" s="147"/>
      <c r="S26" s="148"/>
      <c r="T26" s="148"/>
      <c r="U26" s="148"/>
      <c r="V26" s="148"/>
      <c r="W26" s="148"/>
      <c r="X26" s="148"/>
      <c r="Y26" s="148"/>
      <c r="Z26" s="149"/>
    </row>
    <row r="27" spans="1:26" x14ac:dyDescent="0.2">
      <c r="A27" s="114">
        <v>1971.5</v>
      </c>
      <c r="B27" s="100">
        <v>-5.9500000000000004E-2</v>
      </c>
      <c r="C27">
        <v>5062.2484066992738</v>
      </c>
      <c r="D27">
        <v>-108</v>
      </c>
      <c r="E27">
        <f t="shared" si="0"/>
        <v>-2.1334393598124314E-2</v>
      </c>
      <c r="F27">
        <f t="shared" si="1"/>
        <v>-6.2869715676633353E-3</v>
      </c>
      <c r="G27">
        <f t="shared" si="2"/>
        <v>-2.7621365165787649E-2</v>
      </c>
      <c r="H27" s="102">
        <f t="shared" si="5"/>
        <v>-9.6666666666666706E-3</v>
      </c>
      <c r="I27" s="102">
        <f t="shared" si="6"/>
        <v>-3.728803183245432E-2</v>
      </c>
      <c r="J27" s="33">
        <v>0.21329999999999999</v>
      </c>
      <c r="K27">
        <f t="shared" si="3"/>
        <v>-6.6572902015939905E-2</v>
      </c>
      <c r="L27">
        <f t="shared" si="4"/>
        <v>-7.2859873583603241E-2</v>
      </c>
      <c r="M27" s="153">
        <v>20.43</v>
      </c>
      <c r="N27" s="139">
        <f t="shared" si="7"/>
        <v>-1.7495264339097871E-2</v>
      </c>
      <c r="R27" s="147"/>
      <c r="S27" s="148"/>
      <c r="T27" s="148"/>
      <c r="U27" s="148"/>
      <c r="V27" s="148"/>
      <c r="W27" s="148"/>
      <c r="X27" s="148"/>
      <c r="Y27" s="148"/>
      <c r="Z27" s="149"/>
    </row>
    <row r="28" spans="1:26" x14ac:dyDescent="0.2">
      <c r="A28" s="114">
        <v>1972.5</v>
      </c>
      <c r="B28" s="100">
        <v>-5.6000000000000008E-2</v>
      </c>
      <c r="C28">
        <v>5157.380565862708</v>
      </c>
      <c r="D28">
        <v>-102.4</v>
      </c>
      <c r="E28">
        <f t="shared" si="0"/>
        <v>-1.9855040498232248E-2</v>
      </c>
      <c r="F28">
        <f t="shared" si="1"/>
        <v>1.8792471550297396E-2</v>
      </c>
      <c r="G28">
        <f t="shared" si="2"/>
        <v>-1.062568947934852E-3</v>
      </c>
      <c r="H28" s="102">
        <f t="shared" si="5"/>
        <v>3.4999999999999962E-3</v>
      </c>
      <c r="I28" s="102">
        <f t="shared" si="6"/>
        <v>2.4374310520651442E-3</v>
      </c>
      <c r="J28" s="33">
        <v>0.2283</v>
      </c>
      <c r="K28">
        <f t="shared" si="3"/>
        <v>-6.5703022339027695E-2</v>
      </c>
      <c r="L28">
        <f t="shared" si="4"/>
        <v>-4.6910550788730299E-2</v>
      </c>
      <c r="M28" s="153">
        <v>19.79</v>
      </c>
      <c r="N28" s="139">
        <f t="shared" si="7"/>
        <v>2.5079443117960731E-2</v>
      </c>
      <c r="R28" s="147"/>
      <c r="S28" s="148"/>
      <c r="T28" s="148"/>
      <c r="U28" s="148"/>
      <c r="V28" s="148"/>
      <c r="W28" s="148"/>
      <c r="X28" s="148"/>
      <c r="Y28" s="148"/>
      <c r="Z28" s="149"/>
    </row>
    <row r="29" spans="1:26" x14ac:dyDescent="0.2">
      <c r="A29" s="114">
        <v>1973.5</v>
      </c>
      <c r="B29" s="100">
        <v>-4.8583333333333326E-2</v>
      </c>
      <c r="C29">
        <v>5442.2627005347595</v>
      </c>
      <c r="D29">
        <v>-61.8</v>
      </c>
      <c r="E29">
        <f t="shared" si="0"/>
        <v>-1.1355570908755929E-2</v>
      </c>
      <c r="F29">
        <f t="shared" si="1"/>
        <v>5.5237757042347901E-2</v>
      </c>
      <c r="G29">
        <f t="shared" si="2"/>
        <v>4.3882186133591974E-2</v>
      </c>
      <c r="H29" s="102">
        <f t="shared" si="5"/>
        <v>7.4166666666666825E-3</v>
      </c>
      <c r="I29" s="102">
        <f t="shared" si="6"/>
        <v>5.1298852800258657E-2</v>
      </c>
      <c r="J29" s="33">
        <v>0.2412</v>
      </c>
      <c r="K29">
        <f t="shared" si="3"/>
        <v>-5.3482587064676568E-2</v>
      </c>
      <c r="L29">
        <f t="shared" si="4"/>
        <v>1.7551699776713336E-3</v>
      </c>
      <c r="M29" s="153">
        <v>24.39</v>
      </c>
      <c r="N29" s="139">
        <f t="shared" si="7"/>
        <v>3.6445285492050505E-2</v>
      </c>
      <c r="R29" s="147"/>
      <c r="S29" s="148"/>
      <c r="T29" s="148"/>
      <c r="U29" s="148"/>
      <c r="V29" s="148"/>
      <c r="W29" s="148"/>
      <c r="X29" s="148"/>
      <c r="Y29" s="148"/>
      <c r="Z29" s="149"/>
    </row>
    <row r="30" spans="1:26" x14ac:dyDescent="0.2">
      <c r="A30" s="114">
        <v>1974.5</v>
      </c>
      <c r="B30" s="100">
        <v>-5.6416666666666664E-2</v>
      </c>
      <c r="C30">
        <v>5491.8500336050965</v>
      </c>
      <c r="D30">
        <v>-23.4</v>
      </c>
      <c r="E30">
        <f t="shared" si="0"/>
        <v>-4.2608592472142192E-3</v>
      </c>
      <c r="F30">
        <f t="shared" si="1"/>
        <v>9.111528751720277E-3</v>
      </c>
      <c r="G30">
        <f t="shared" si="2"/>
        <v>4.8506695045060578E-3</v>
      </c>
      <c r="H30" s="102">
        <f t="shared" si="5"/>
        <v>-7.833333333333338E-3</v>
      </c>
      <c r="I30" s="102">
        <f t="shared" si="6"/>
        <v>-2.9826638288272802E-3</v>
      </c>
      <c r="J30" s="33">
        <v>0.2621</v>
      </c>
      <c r="K30">
        <f t="shared" si="3"/>
        <v>-7.9740557039297943E-2</v>
      </c>
      <c r="L30">
        <f t="shared" si="4"/>
        <v>-7.0629028287577666E-2</v>
      </c>
      <c r="M30" s="153">
        <v>43.51</v>
      </c>
      <c r="N30" s="139">
        <f t="shared" si="7"/>
        <v>-4.6126228290627624E-2</v>
      </c>
      <c r="R30" s="147"/>
      <c r="S30" s="148"/>
      <c r="T30" s="148"/>
      <c r="U30" s="148"/>
      <c r="V30" s="148"/>
      <c r="W30" s="148"/>
      <c r="X30" s="148"/>
      <c r="Y30" s="148"/>
      <c r="Z30" s="149"/>
    </row>
    <row r="31" spans="1:26" x14ac:dyDescent="0.2">
      <c r="A31" s="114">
        <v>1975.5</v>
      </c>
      <c r="B31" s="100">
        <v>-8.4749999999999992E-2</v>
      </c>
      <c r="C31">
        <v>5398.5587641304064</v>
      </c>
      <c r="D31">
        <v>-184.3</v>
      </c>
      <c r="E31">
        <f t="shared" si="0"/>
        <v>-3.4138741107078943E-2</v>
      </c>
      <c r="F31">
        <f t="shared" si="1"/>
        <v>-1.6987220864341346E-2</v>
      </c>
      <c r="G31">
        <f t="shared" si="2"/>
        <v>-5.1125961971420289E-2</v>
      </c>
      <c r="H31" s="102">
        <f t="shared" si="5"/>
        <v>-2.8333333333333328E-2</v>
      </c>
      <c r="I31" s="102">
        <f t="shared" si="6"/>
        <v>-7.9459295304753624E-2</v>
      </c>
      <c r="J31" s="33">
        <v>0.28889999999999999</v>
      </c>
      <c r="K31">
        <f t="shared" si="3"/>
        <v>-9.2765662859120801E-2</v>
      </c>
      <c r="L31">
        <f t="shared" si="4"/>
        <v>-0.10975288372346215</v>
      </c>
      <c r="M31" s="153">
        <v>52.11</v>
      </c>
      <c r="N31" s="139">
        <f t="shared" si="7"/>
        <v>-2.6098749616061623E-2</v>
      </c>
      <c r="R31" s="147"/>
      <c r="S31" s="148"/>
      <c r="T31" s="148"/>
      <c r="U31" s="148"/>
      <c r="V31" s="148"/>
      <c r="W31" s="148"/>
      <c r="X31" s="148"/>
      <c r="Y31" s="148"/>
      <c r="Z31" s="149"/>
    </row>
    <row r="32" spans="1:26" x14ac:dyDescent="0.2">
      <c r="A32" s="114">
        <v>1976.5</v>
      </c>
      <c r="B32" s="100">
        <v>-7.6999999999999999E-2</v>
      </c>
      <c r="C32">
        <v>5582.8223205990053</v>
      </c>
      <c r="D32">
        <v>-236.5</v>
      </c>
      <c r="E32">
        <f t="shared" si="0"/>
        <v>-4.2362086131128185E-2</v>
      </c>
      <c r="F32">
        <f t="shared" si="1"/>
        <v>3.4131990503261544E-2</v>
      </c>
      <c r="G32">
        <f t="shared" si="2"/>
        <v>-8.2300956278666404E-3</v>
      </c>
      <c r="H32" s="102">
        <f t="shared" si="5"/>
        <v>7.749999999999993E-3</v>
      </c>
      <c r="I32" s="102">
        <f t="shared" si="6"/>
        <v>-4.8009562786664739E-4</v>
      </c>
      <c r="J32" s="33">
        <v>0.31169999999999998</v>
      </c>
      <c r="K32">
        <f t="shared" si="3"/>
        <v>-7.3147256977863284E-2</v>
      </c>
      <c r="L32">
        <f t="shared" si="4"/>
        <v>-3.901526647460174E-2</v>
      </c>
      <c r="M32" s="153">
        <v>52.92</v>
      </c>
      <c r="N32" s="139">
        <f t="shared" si="7"/>
        <v>5.111921136760289E-2</v>
      </c>
      <c r="P32" s="152"/>
      <c r="R32" s="147"/>
      <c r="S32" s="148"/>
      <c r="T32" s="148"/>
      <c r="U32" s="148"/>
      <c r="V32" s="148"/>
      <c r="W32" s="148"/>
      <c r="X32" s="148"/>
      <c r="Y32" s="148"/>
      <c r="Z32" s="149"/>
    </row>
    <row r="33" spans="1:17" x14ac:dyDescent="0.2">
      <c r="A33" s="114">
        <v>1977.5</v>
      </c>
      <c r="B33" s="100">
        <v>-7.0500000000000007E-2</v>
      </c>
      <c r="C33">
        <v>5862.1256038647352</v>
      </c>
      <c r="D33">
        <v>-159.19999999999999</v>
      </c>
      <c r="E33">
        <f t="shared" si="0"/>
        <v>-2.7157384668633489E-2</v>
      </c>
      <c r="F33">
        <f t="shared" si="1"/>
        <v>5.00290475366163E-2</v>
      </c>
      <c r="G33">
        <f t="shared" si="2"/>
        <v>2.2871662867982812E-2</v>
      </c>
      <c r="H33" s="102">
        <f t="shared" si="5"/>
        <v>6.4999999999999919E-3</v>
      </c>
      <c r="I33" s="102">
        <f t="shared" si="6"/>
        <v>2.9371662867982803E-2</v>
      </c>
      <c r="J33" s="33">
        <v>0.33710000000000001</v>
      </c>
      <c r="K33">
        <f t="shared" si="3"/>
        <v>-7.5348561257787106E-2</v>
      </c>
      <c r="L33">
        <f t="shared" si="4"/>
        <v>-2.5319513721170805E-2</v>
      </c>
      <c r="M33" s="153">
        <v>54.58</v>
      </c>
      <c r="N33" s="139">
        <f t="shared" si="7"/>
        <v>1.5897057033354756E-2</v>
      </c>
    </row>
    <row r="34" spans="1:17" x14ac:dyDescent="0.2">
      <c r="A34" s="114">
        <v>1978.5</v>
      </c>
      <c r="B34" s="100">
        <v>-6.0666666666666667E-2</v>
      </c>
      <c r="C34">
        <v>6181.7391304347821</v>
      </c>
      <c r="D34">
        <v>-165</v>
      </c>
      <c r="E34">
        <f t="shared" si="0"/>
        <v>-2.6691517794345199E-2</v>
      </c>
      <c r="F34">
        <f t="shared" si="1"/>
        <v>5.4521780693224109E-2</v>
      </c>
      <c r="G34">
        <f t="shared" si="2"/>
        <v>2.783026289887891E-2</v>
      </c>
      <c r="H34" s="102">
        <f t="shared" si="5"/>
        <v>9.8333333333333398E-3</v>
      </c>
      <c r="I34" s="102">
        <f t="shared" si="6"/>
        <v>3.766359623221225E-2</v>
      </c>
      <c r="J34" s="33">
        <v>0.35880000000000001</v>
      </c>
      <c r="K34">
        <f t="shared" si="3"/>
        <v>-6.0479375696766979E-2</v>
      </c>
      <c r="L34">
        <f t="shared" si="4"/>
        <v>-5.9575950035428704E-3</v>
      </c>
      <c r="M34" s="153">
        <v>52.7</v>
      </c>
      <c r="N34" s="139">
        <f t="shared" si="7"/>
        <v>4.4927331566078088E-3</v>
      </c>
    </row>
    <row r="35" spans="1:17" x14ac:dyDescent="0.2">
      <c r="A35" s="115">
        <v>1979.5</v>
      </c>
      <c r="B35" s="100">
        <v>-5.8500000000000003E-2</v>
      </c>
      <c r="C35">
        <v>6422.1029985209079</v>
      </c>
      <c r="D35">
        <v>-104.4</v>
      </c>
      <c r="E35">
        <f t="shared" si="0"/>
        <v>-1.6256357150304917E-2</v>
      </c>
      <c r="F35">
        <f t="shared" si="1"/>
        <v>3.8882887649324127E-2</v>
      </c>
      <c r="G35">
        <f t="shared" si="2"/>
        <v>2.262653049901921E-2</v>
      </c>
      <c r="H35" s="102">
        <f t="shared" si="5"/>
        <v>2.166666666666664E-3</v>
      </c>
      <c r="I35" s="102">
        <f t="shared" si="6"/>
        <v>2.4793197165685874E-2</v>
      </c>
      <c r="J35" s="33">
        <v>0.39019999999999999</v>
      </c>
      <c r="K35">
        <f t="shared" si="3"/>
        <v>-8.0471553049718092E-2</v>
      </c>
      <c r="L35">
        <f t="shared" si="4"/>
        <v>-4.1588665400393965E-2</v>
      </c>
      <c r="M35" s="153">
        <v>78.73</v>
      </c>
      <c r="N35" s="139">
        <f t="shared" si="7"/>
        <v>-1.5638893043899982E-2</v>
      </c>
      <c r="O35" s="150"/>
      <c r="P35" s="151"/>
      <c r="Q35" s="151"/>
    </row>
    <row r="36" spans="1:17" x14ac:dyDescent="0.2">
      <c r="A36" s="114">
        <v>1980.5</v>
      </c>
      <c r="B36" s="100">
        <v>-7.1750000000000008E-2</v>
      </c>
      <c r="C36">
        <v>6305.0351685665773</v>
      </c>
      <c r="D36">
        <v>-171</v>
      </c>
      <c r="E36">
        <f t="shared" si="0"/>
        <v>-2.7121180997135678E-2</v>
      </c>
      <c r="F36">
        <f t="shared" si="1"/>
        <v>-1.8228893242804189E-2</v>
      </c>
      <c r="G36">
        <f t="shared" si="2"/>
        <v>-4.5350074239939864E-2</v>
      </c>
      <c r="H36" s="102">
        <f t="shared" si="5"/>
        <v>-1.3250000000000005E-2</v>
      </c>
      <c r="I36" s="102">
        <f t="shared" si="6"/>
        <v>-5.8600074239939869E-2</v>
      </c>
      <c r="J36" s="33">
        <v>0.43180000000000002</v>
      </c>
      <c r="K36">
        <f t="shared" si="3"/>
        <v>-9.6340898564150179E-2</v>
      </c>
      <c r="L36">
        <f t="shared" si="4"/>
        <v>-0.11456979180695437</v>
      </c>
      <c r="M36" s="153">
        <v>104.49</v>
      </c>
      <c r="N36" s="139">
        <f t="shared" si="7"/>
        <v>-5.7111780892128317E-2</v>
      </c>
      <c r="O36" s="150"/>
      <c r="P36" s="151"/>
      <c r="Q36" s="151"/>
    </row>
    <row r="37" spans="1:17" x14ac:dyDescent="0.2">
      <c r="A37" s="114">
        <v>1981.5</v>
      </c>
      <c r="B37" s="100">
        <v>-7.6166666666666674E-2</v>
      </c>
      <c r="C37">
        <v>6381.9865784151498</v>
      </c>
      <c r="D37">
        <v>-164.9</v>
      </c>
      <c r="E37">
        <f t="shared" si="0"/>
        <v>-2.5838349544280916E-2</v>
      </c>
      <c r="F37">
        <f t="shared" si="1"/>
        <v>1.2204755055484906E-2</v>
      </c>
      <c r="G37">
        <f t="shared" si="2"/>
        <v>-1.3633594488796009E-2</v>
      </c>
      <c r="H37" s="102">
        <f t="shared" si="5"/>
        <v>-4.416666666666666E-3</v>
      </c>
      <c r="I37" s="102">
        <f t="shared" si="6"/>
        <v>-1.8050261155462675E-2</v>
      </c>
      <c r="J37" s="33">
        <v>0.47889999999999999</v>
      </c>
      <c r="K37">
        <f t="shared" si="3"/>
        <v>-9.8350386301941928E-2</v>
      </c>
      <c r="L37">
        <f t="shared" si="4"/>
        <v>-8.6145631246457022E-2</v>
      </c>
      <c r="M37" s="153">
        <v>90.49</v>
      </c>
      <c r="N37" s="139">
        <f t="shared" si="7"/>
        <v>3.0433648298289095E-2</v>
      </c>
      <c r="O37" s="150"/>
      <c r="P37" s="151"/>
      <c r="Q37" s="151"/>
    </row>
    <row r="38" spans="1:17" x14ac:dyDescent="0.2">
      <c r="A38" s="114">
        <v>1982.5</v>
      </c>
      <c r="B38" s="100">
        <v>-9.7083333333333327E-2</v>
      </c>
      <c r="C38">
        <v>6275.1488095238092</v>
      </c>
      <c r="D38">
        <v>-249.2</v>
      </c>
      <c r="E38">
        <f t="shared" si="0"/>
        <v>-3.9712205648699282E-2</v>
      </c>
      <c r="F38">
        <f t="shared" si="1"/>
        <v>-1.6740519206461801E-2</v>
      </c>
      <c r="G38">
        <f t="shared" si="2"/>
        <v>-5.6452724855161084E-2</v>
      </c>
      <c r="H38" s="102">
        <f t="shared" si="5"/>
        <v>-2.0916666666666653E-2</v>
      </c>
      <c r="I38" s="102">
        <f t="shared" si="6"/>
        <v>-7.7369391521827729E-2</v>
      </c>
      <c r="J38" s="33">
        <v>0.51359999999999995</v>
      </c>
      <c r="K38">
        <f t="shared" si="3"/>
        <v>-6.7562305295950087E-2</v>
      </c>
      <c r="L38">
        <f t="shared" si="4"/>
        <v>-8.4302824502411888E-2</v>
      </c>
      <c r="M38" s="153">
        <v>75.86</v>
      </c>
      <c r="N38" s="139">
        <f t="shared" si="7"/>
        <v>-2.8945274261946707E-2</v>
      </c>
      <c r="O38" s="150"/>
      <c r="P38" s="151"/>
      <c r="Q38" s="151"/>
    </row>
    <row r="39" spans="1:17" x14ac:dyDescent="0.2">
      <c r="A39" s="114">
        <v>1983.5</v>
      </c>
      <c r="B39" s="100">
        <v>-9.6000000000000002E-2</v>
      </c>
      <c r="C39">
        <v>6370.8632218844978</v>
      </c>
      <c r="D39">
        <v>-385.3</v>
      </c>
      <c r="E39">
        <f t="shared" si="0"/>
        <v>-6.0478460544633773E-2</v>
      </c>
      <c r="F39">
        <f t="shared" si="1"/>
        <v>1.5252931088330923E-2</v>
      </c>
      <c r="G39">
        <f t="shared" si="2"/>
        <v>-4.522552945630285E-2</v>
      </c>
      <c r="H39" s="102">
        <f t="shared" si="5"/>
        <v>1.083333333333325E-3</v>
      </c>
      <c r="I39" s="102">
        <f t="shared" si="6"/>
        <v>-4.4142196122969525E-2</v>
      </c>
      <c r="J39" s="33">
        <v>0.5393</v>
      </c>
      <c r="K39">
        <f t="shared" si="3"/>
        <v>-4.7654366771741286E-2</v>
      </c>
      <c r="L39">
        <f t="shared" si="4"/>
        <v>-3.2401435683410362E-2</v>
      </c>
      <c r="M39" s="153">
        <v>67.12</v>
      </c>
      <c r="N39" s="139">
        <f t="shared" si="7"/>
        <v>3.1993450294792725E-2</v>
      </c>
      <c r="O39" s="150"/>
      <c r="P39" s="151"/>
      <c r="Q39" s="151"/>
    </row>
    <row r="40" spans="1:17" x14ac:dyDescent="0.2">
      <c r="A40" s="114">
        <v>1984.5</v>
      </c>
      <c r="B40" s="100">
        <v>-7.5083333333333335E-2</v>
      </c>
      <c r="C40">
        <v>6774.5612664687806</v>
      </c>
      <c r="D40">
        <v>-326.60000000000002</v>
      </c>
      <c r="E40">
        <f t="shared" si="0"/>
        <v>-4.8209764020665395E-2</v>
      </c>
      <c r="F40">
        <f t="shared" si="1"/>
        <v>6.3366302261449237E-2</v>
      </c>
      <c r="G40">
        <f t="shared" si="2"/>
        <v>1.5156538240783841E-2</v>
      </c>
      <c r="H40" s="102">
        <f t="shared" si="5"/>
        <v>2.0916666666666667E-2</v>
      </c>
      <c r="I40" s="102">
        <f t="shared" si="6"/>
        <v>3.6073204907450508E-2</v>
      </c>
      <c r="J40" s="33">
        <v>0.5675</v>
      </c>
      <c r="K40">
        <f t="shared" si="3"/>
        <v>-4.9691629955947114E-2</v>
      </c>
      <c r="L40">
        <f t="shared" si="4"/>
        <v>1.3674672305502122E-2</v>
      </c>
      <c r="M40" s="153">
        <v>63.62</v>
      </c>
      <c r="N40" s="139">
        <f t="shared" si="7"/>
        <v>4.8113371173118313E-2</v>
      </c>
      <c r="O40" s="150"/>
      <c r="P40" s="151"/>
      <c r="Q40" s="151"/>
    </row>
    <row r="41" spans="1:17" x14ac:dyDescent="0.2">
      <c r="A41" s="114">
        <v>1985.5</v>
      </c>
      <c r="B41" s="100">
        <v>-7.191666666666667E-2</v>
      </c>
      <c r="C41">
        <v>7070.2386262265845</v>
      </c>
      <c r="D41">
        <v>-361.8</v>
      </c>
      <c r="E41">
        <f t="shared" si="0"/>
        <v>-5.1172247377609961E-2</v>
      </c>
      <c r="F41">
        <f t="shared" si="1"/>
        <v>4.3645241090560782E-2</v>
      </c>
      <c r="G41">
        <f t="shared" si="2"/>
        <v>-7.5270062870491788E-3</v>
      </c>
      <c r="H41" s="102">
        <f t="shared" si="5"/>
        <v>3.1666666666666649E-3</v>
      </c>
      <c r="I41" s="102">
        <f t="shared" si="6"/>
        <v>-4.360339620382514E-3</v>
      </c>
      <c r="J41" s="33">
        <v>0.58679999999999999</v>
      </c>
      <c r="K41">
        <f t="shared" si="3"/>
        <v>-3.2890252215405535E-2</v>
      </c>
      <c r="L41">
        <f t="shared" si="4"/>
        <v>1.0754988875155247E-2</v>
      </c>
      <c r="M41" s="153">
        <v>57.51</v>
      </c>
      <c r="N41" s="139">
        <f t="shared" si="7"/>
        <v>-1.9721061170888454E-2</v>
      </c>
      <c r="O41" s="150"/>
      <c r="P41" s="151"/>
      <c r="Q41" s="151"/>
    </row>
    <row r="42" spans="1:17" x14ac:dyDescent="0.2">
      <c r="A42" s="114">
        <v>1986.5</v>
      </c>
      <c r="B42" s="100">
        <v>-7.0000000000000007E-2</v>
      </c>
      <c r="C42">
        <v>7306.5714285714284</v>
      </c>
      <c r="D42">
        <v>-367.5</v>
      </c>
      <c r="E42">
        <f t="shared" si="0"/>
        <v>-5.0297188440933796E-2</v>
      </c>
      <c r="F42">
        <f t="shared" si="1"/>
        <v>3.3426425165931972E-2</v>
      </c>
      <c r="G42">
        <f t="shared" si="2"/>
        <v>-1.6870763275001824E-2</v>
      </c>
      <c r="H42" s="102">
        <f t="shared" si="5"/>
        <v>1.9166666666666637E-3</v>
      </c>
      <c r="I42" s="102">
        <f t="shared" si="6"/>
        <v>-1.495409660833516E-2</v>
      </c>
      <c r="J42" s="33">
        <v>0.60199999999999998</v>
      </c>
      <c r="K42">
        <f t="shared" si="3"/>
        <v>-2.5249169435215935E-2</v>
      </c>
      <c r="L42">
        <f t="shared" si="4"/>
        <v>8.1772557307160376E-3</v>
      </c>
      <c r="M42" s="153">
        <v>30.26</v>
      </c>
      <c r="N42" s="139">
        <f t="shared" si="7"/>
        <v>-1.021881592462881E-2</v>
      </c>
      <c r="O42" s="150"/>
      <c r="P42" s="151"/>
      <c r="Q42" s="151"/>
    </row>
    <row r="43" spans="1:17" x14ac:dyDescent="0.2">
      <c r="A43" s="114">
        <v>1987.5</v>
      </c>
      <c r="B43" s="100">
        <v>-6.1750000000000006E-2</v>
      </c>
      <c r="C43">
        <v>7480.9078099838971</v>
      </c>
      <c r="D43">
        <v>-241.1</v>
      </c>
      <c r="E43">
        <f t="shared" si="0"/>
        <v>-3.2228708884532956E-2</v>
      </c>
      <c r="F43">
        <f t="shared" si="1"/>
        <v>2.3860217219084268E-2</v>
      </c>
      <c r="G43">
        <f t="shared" si="2"/>
        <v>-8.3684916654486879E-3</v>
      </c>
      <c r="H43" s="102">
        <f t="shared" si="5"/>
        <v>8.2500000000000004E-3</v>
      </c>
      <c r="I43" s="102">
        <f t="shared" si="6"/>
        <v>-1.1849166544868756E-4</v>
      </c>
      <c r="J43" s="33">
        <v>0.621</v>
      </c>
      <c r="K43">
        <f t="shared" si="3"/>
        <v>-3.0595813204508882E-2</v>
      </c>
      <c r="L43">
        <f t="shared" si="4"/>
        <v>-6.7355959854246139E-3</v>
      </c>
      <c r="M43" s="153">
        <v>35.9</v>
      </c>
      <c r="N43" s="139">
        <f t="shared" si="7"/>
        <v>-9.5662079468477046E-3</v>
      </c>
      <c r="O43" s="150"/>
      <c r="P43" s="151"/>
      <c r="Q43" s="151"/>
    </row>
    <row r="44" spans="1:17" x14ac:dyDescent="0.2">
      <c r="A44" s="114">
        <v>1988.5</v>
      </c>
      <c r="B44" s="100">
        <v>-5.4916666666666662E-2</v>
      </c>
      <c r="C44">
        <v>7809.5199401537429</v>
      </c>
      <c r="D44">
        <v>-242.5</v>
      </c>
      <c r="E44">
        <f t="shared" si="0"/>
        <v>-3.1051844653491721E-2</v>
      </c>
      <c r="F44">
        <f t="shared" si="1"/>
        <v>4.3926771792493602E-2</v>
      </c>
      <c r="G44">
        <f t="shared" si="2"/>
        <v>1.2874927139001881E-2</v>
      </c>
      <c r="H44" s="102">
        <f t="shared" si="5"/>
        <v>6.833333333333344E-3</v>
      </c>
      <c r="I44" s="102">
        <f t="shared" si="6"/>
        <v>1.9708260472335225E-2</v>
      </c>
      <c r="J44" s="33">
        <v>0.63980000000000004</v>
      </c>
      <c r="K44">
        <f t="shared" si="3"/>
        <v>-2.938418255704911E-2</v>
      </c>
      <c r="L44">
        <f t="shared" si="4"/>
        <v>1.4542589235444492E-2</v>
      </c>
      <c r="M44" s="153">
        <v>28.94</v>
      </c>
      <c r="N44" s="139">
        <f t="shared" si="7"/>
        <v>2.0066554573409334E-2</v>
      </c>
      <c r="O44" s="150"/>
      <c r="P44" s="151"/>
      <c r="Q44" s="151"/>
    </row>
    <row r="45" spans="1:17" x14ac:dyDescent="0.2">
      <c r="A45" s="114">
        <v>1989.5</v>
      </c>
      <c r="B45" s="100">
        <v>-5.2583333333333329E-2</v>
      </c>
      <c r="C45">
        <v>8126.0561936013128</v>
      </c>
      <c r="D45">
        <v>-230.1</v>
      </c>
      <c r="E45">
        <f t="shared" si="0"/>
        <v>-2.8316319075074481E-2</v>
      </c>
      <c r="F45">
        <f t="shared" si="1"/>
        <v>4.0532101316504088E-2</v>
      </c>
      <c r="G45">
        <f t="shared" si="2"/>
        <v>1.2215782241429607E-2</v>
      </c>
      <c r="H45" s="102">
        <f t="shared" si="5"/>
        <v>2.3333333333333331E-3</v>
      </c>
      <c r="I45" s="102">
        <f t="shared" si="6"/>
        <v>1.454911557476294E-2</v>
      </c>
      <c r="J45" s="33">
        <v>0.66339999999999999</v>
      </c>
      <c r="K45">
        <f t="shared" si="3"/>
        <v>-3.557431413928247E-2</v>
      </c>
      <c r="L45">
        <f t="shared" si="4"/>
        <v>4.9577871772216175E-3</v>
      </c>
      <c r="M45" s="153">
        <v>33.97</v>
      </c>
      <c r="N45" s="139">
        <f t="shared" si="7"/>
        <v>-3.3946704759895141E-3</v>
      </c>
      <c r="O45" s="150"/>
      <c r="P45" s="151"/>
      <c r="Q45" s="151"/>
    </row>
    <row r="46" spans="1:17" x14ac:dyDescent="0.2">
      <c r="A46" s="114">
        <v>1990.5</v>
      </c>
      <c r="B46" s="100">
        <v>-5.6166666666666663E-2</v>
      </c>
      <c r="C46">
        <v>8373.2534246575342</v>
      </c>
      <c r="D46">
        <v>-323.2</v>
      </c>
      <c r="E46">
        <f t="shared" si="0"/>
        <v>-3.8599094474824028E-2</v>
      </c>
      <c r="F46">
        <f t="shared" si="1"/>
        <v>3.0420320161072878E-2</v>
      </c>
      <c r="G46">
        <f t="shared" si="2"/>
        <v>-8.1787743137511498E-3</v>
      </c>
      <c r="H46" s="102">
        <f t="shared" si="5"/>
        <v>-3.5833333333333342E-3</v>
      </c>
      <c r="I46" s="102">
        <f t="shared" si="6"/>
        <v>-1.1762107647084484E-2</v>
      </c>
      <c r="J46" s="33">
        <v>0.68400000000000005</v>
      </c>
      <c r="K46">
        <f t="shared" si="3"/>
        <v>-3.0116959064327542E-2</v>
      </c>
      <c r="L46">
        <f t="shared" si="4"/>
        <v>3.0336109674533596E-4</v>
      </c>
      <c r="M46" s="153">
        <v>40.67</v>
      </c>
      <c r="N46" s="139">
        <f t="shared" si="7"/>
        <v>-1.011178115543121E-2</v>
      </c>
      <c r="O46" s="150"/>
      <c r="P46" s="151"/>
      <c r="Q46" s="151"/>
    </row>
    <row r="47" spans="1:17" x14ac:dyDescent="0.2">
      <c r="A47" s="114">
        <v>1991.5</v>
      </c>
      <c r="B47" s="100">
        <v>-6.8499999999999991E-2</v>
      </c>
      <c r="C47">
        <v>8283.3803597521037</v>
      </c>
      <c r="D47">
        <v>-375.9</v>
      </c>
      <c r="E47">
        <f t="shared" si="0"/>
        <v>-4.5380024057141026E-2</v>
      </c>
      <c r="F47">
        <f t="shared" si="1"/>
        <v>-1.0733350628176708E-2</v>
      </c>
      <c r="G47">
        <f t="shared" si="2"/>
        <v>-5.6113374685317734E-2</v>
      </c>
      <c r="H47" s="102">
        <f t="shared" si="5"/>
        <v>-1.2333333333333328E-2</v>
      </c>
      <c r="I47" s="102">
        <f t="shared" si="6"/>
        <v>-6.8446708018651062E-2</v>
      </c>
      <c r="J47" s="33">
        <v>0.71619999999999995</v>
      </c>
      <c r="K47">
        <f t="shared" si="3"/>
        <v>-4.4959508517173785E-2</v>
      </c>
      <c r="L47">
        <f t="shared" si="4"/>
        <v>-5.5692859145350493E-2</v>
      </c>
      <c r="M47" s="153">
        <v>34.090000000000003</v>
      </c>
      <c r="N47" s="139">
        <f t="shared" si="7"/>
        <v>-4.1153670789249586E-2</v>
      </c>
      <c r="O47" s="150"/>
      <c r="P47" s="151"/>
      <c r="Q47" s="151"/>
    </row>
    <row r="48" spans="1:17" x14ac:dyDescent="0.2">
      <c r="A48" s="114">
        <v>1992.5</v>
      </c>
      <c r="B48" s="100">
        <v>-7.4916666666666673E-2</v>
      </c>
      <c r="C48">
        <v>8396.250808015513</v>
      </c>
      <c r="D48">
        <v>-390.4</v>
      </c>
      <c r="E48">
        <f t="shared" si="0"/>
        <v>-4.6496943567634154E-2</v>
      </c>
      <c r="F48">
        <f t="shared" si="1"/>
        <v>1.3626133699212062E-2</v>
      </c>
      <c r="G48">
        <f t="shared" si="2"/>
        <v>-3.2870809868422092E-2</v>
      </c>
      <c r="H48" s="102">
        <f t="shared" si="5"/>
        <v>-6.4166666666666816E-3</v>
      </c>
      <c r="I48" s="102">
        <f t="shared" si="6"/>
        <v>-3.9287476535088774E-2</v>
      </c>
      <c r="J48" s="33">
        <v>0.74360000000000004</v>
      </c>
      <c r="K48">
        <f t="shared" si="3"/>
        <v>-3.6847767616998484E-2</v>
      </c>
      <c r="L48">
        <f t="shared" si="4"/>
        <v>-2.3221633917786422E-2</v>
      </c>
      <c r="M48" s="153">
        <v>31.53</v>
      </c>
      <c r="N48" s="139">
        <f t="shared" si="7"/>
        <v>2.435948432738877E-2</v>
      </c>
      <c r="O48" s="150"/>
      <c r="P48" s="151"/>
      <c r="Q48" s="151"/>
    </row>
    <row r="49" spans="1:17" x14ac:dyDescent="0.2">
      <c r="A49" s="114">
        <v>1993.5</v>
      </c>
      <c r="B49" s="100">
        <v>-6.908333333333333E-2</v>
      </c>
      <c r="C49">
        <v>8630.4873164218952</v>
      </c>
      <c r="D49">
        <v>-334</v>
      </c>
      <c r="E49">
        <f t="shared" si="0"/>
        <v>-3.8700016320570033E-2</v>
      </c>
      <c r="F49">
        <f t="shared" si="1"/>
        <v>2.7897750289065604E-2</v>
      </c>
      <c r="G49">
        <f t="shared" si="2"/>
        <v>-1.0802266031504429E-2</v>
      </c>
      <c r="H49" s="102">
        <f t="shared" si="5"/>
        <v>5.8333333333333431E-3</v>
      </c>
      <c r="I49" s="102">
        <f t="shared" si="6"/>
        <v>-4.9689326981710857E-3</v>
      </c>
      <c r="J49" s="33">
        <v>0.76370000000000005</v>
      </c>
      <c r="K49">
        <f t="shared" si="3"/>
        <v>-2.6319235301820121E-2</v>
      </c>
      <c r="L49">
        <f t="shared" si="4"/>
        <v>1.5785149872454829E-3</v>
      </c>
      <c r="M49" s="153">
        <v>26.66</v>
      </c>
      <c r="N49" s="139">
        <f t="shared" si="7"/>
        <v>1.4271616589853542E-2</v>
      </c>
      <c r="O49" s="150"/>
      <c r="P49" s="151"/>
      <c r="Q49" s="151"/>
    </row>
    <row r="50" spans="1:17" x14ac:dyDescent="0.2">
      <c r="A50" s="114">
        <v>1994.5</v>
      </c>
      <c r="B50" s="100">
        <v>-6.1000000000000006E-2</v>
      </c>
      <c r="C50">
        <v>8967.1825396825407</v>
      </c>
      <c r="D50">
        <v>-261.2</v>
      </c>
      <c r="E50">
        <f t="shared" si="0"/>
        <v>-2.912843569807012E-2</v>
      </c>
      <c r="F50">
        <f t="shared" si="1"/>
        <v>3.901230729115257E-2</v>
      </c>
      <c r="G50">
        <f t="shared" si="2"/>
        <v>9.8838715930824501E-3</v>
      </c>
      <c r="H50" s="102">
        <f t="shared" si="5"/>
        <v>8.0833333333333243E-3</v>
      </c>
      <c r="I50" s="102">
        <f t="shared" si="6"/>
        <v>1.7967204926415774E-2</v>
      </c>
      <c r="J50" s="33">
        <v>0.77800000000000002</v>
      </c>
      <c r="K50">
        <f t="shared" si="3"/>
        <v>-1.8380462724935653E-2</v>
      </c>
      <c r="L50">
        <f t="shared" si="4"/>
        <v>2.0631844566216917E-2</v>
      </c>
      <c r="M50" s="153">
        <v>24.27</v>
      </c>
      <c r="N50" s="139">
        <f t="shared" si="7"/>
        <v>1.1114557002086967E-2</v>
      </c>
      <c r="O50" s="150"/>
      <c r="P50" s="151"/>
      <c r="Q50" s="151"/>
    </row>
    <row r="51" spans="1:17" x14ac:dyDescent="0.2">
      <c r="A51" s="114">
        <v>1995.5</v>
      </c>
      <c r="B51" s="100">
        <v>-5.5916666666666677E-2</v>
      </c>
      <c r="C51">
        <v>9199.5937104263394</v>
      </c>
      <c r="D51">
        <v>-205.1</v>
      </c>
      <c r="E51">
        <f t="shared" si="0"/>
        <v>-2.2294462826934449E-2</v>
      </c>
      <c r="F51">
        <f t="shared" si="1"/>
        <v>2.5917970300627591E-2</v>
      </c>
      <c r="G51">
        <f t="shared" si="2"/>
        <v>3.6235074736931418E-3</v>
      </c>
      <c r="H51" s="102">
        <f t="shared" si="5"/>
        <v>5.0833333333333286E-3</v>
      </c>
      <c r="I51" s="102">
        <f t="shared" si="6"/>
        <v>8.7068408070264704E-3</v>
      </c>
      <c r="J51" s="33">
        <v>0.79920000000000002</v>
      </c>
      <c r="K51">
        <f t="shared" si="3"/>
        <v>-2.6526526526526539E-2</v>
      </c>
      <c r="L51">
        <f t="shared" si="4"/>
        <v>-6.0855622589894853E-4</v>
      </c>
      <c r="M51" s="153">
        <v>25.26</v>
      </c>
      <c r="N51" s="139">
        <f t="shared" si="7"/>
        <v>-1.309433699052498E-2</v>
      </c>
      <c r="O51" s="150"/>
      <c r="P51" s="151"/>
      <c r="Q51" s="151"/>
    </row>
    <row r="52" spans="1:17" x14ac:dyDescent="0.2">
      <c r="A52" s="114">
        <v>1996.5</v>
      </c>
      <c r="B52" s="100">
        <v>-5.4083333333333344E-2</v>
      </c>
      <c r="C52">
        <v>9441.8764482831248</v>
      </c>
      <c r="D52">
        <v>-131.30000000000001</v>
      </c>
      <c r="E52">
        <f t="shared" si="0"/>
        <v>-1.3906134095185613E-2</v>
      </c>
      <c r="F52">
        <f t="shared" si="1"/>
        <v>2.6336243260633774E-2</v>
      </c>
      <c r="G52">
        <f t="shared" si="2"/>
        <v>1.243010916544816E-2</v>
      </c>
      <c r="H52" s="102">
        <f t="shared" si="5"/>
        <v>1.8333333333333326E-3</v>
      </c>
      <c r="I52" s="102">
        <f t="shared" si="6"/>
        <v>1.4263442498781493E-2</v>
      </c>
      <c r="J52" s="33">
        <v>0.81840000000000002</v>
      </c>
      <c r="K52">
        <f t="shared" si="3"/>
        <v>-2.346041055718473E-2</v>
      </c>
      <c r="L52">
        <f t="shared" si="4"/>
        <v>2.8758327034490438E-3</v>
      </c>
      <c r="M52" s="153">
        <v>29.96</v>
      </c>
      <c r="N52" s="139">
        <f t="shared" si="7"/>
        <v>4.1827296000618297E-4</v>
      </c>
      <c r="O52" s="150"/>
      <c r="P52" s="151"/>
      <c r="Q52" s="151"/>
    </row>
    <row r="53" spans="1:17" x14ac:dyDescent="0.2">
      <c r="A53" s="114">
        <v>1997.5</v>
      </c>
      <c r="B53" s="100">
        <v>-4.9416666666666664E-2</v>
      </c>
      <c r="C53">
        <v>9834.6915064102577</v>
      </c>
      <c r="D53">
        <v>-26.2</v>
      </c>
      <c r="E53">
        <f t="shared" si="0"/>
        <v>-2.6640388244941718E-3</v>
      </c>
      <c r="F53">
        <f t="shared" si="1"/>
        <v>4.1603494843290401E-2</v>
      </c>
      <c r="G53">
        <f t="shared" si="2"/>
        <v>3.8939456018796226E-2</v>
      </c>
      <c r="H53" s="102">
        <f t="shared" si="5"/>
        <v>4.6666666666666801E-3</v>
      </c>
      <c r="I53" s="102">
        <f t="shared" si="6"/>
        <v>4.3606122685462906E-2</v>
      </c>
      <c r="J53" s="33">
        <v>0.83560000000000001</v>
      </c>
      <c r="K53">
        <f t="shared" si="3"/>
        <v>-2.0584011488750553E-2</v>
      </c>
      <c r="L53">
        <f t="shared" si="4"/>
        <v>2.1019483354539847E-2</v>
      </c>
      <c r="M53" s="153">
        <v>26.69</v>
      </c>
      <c r="N53" s="139">
        <f t="shared" si="7"/>
        <v>1.5267251582656627E-2</v>
      </c>
      <c r="O53" s="150"/>
      <c r="P53" s="151"/>
      <c r="Q53" s="151"/>
    </row>
    <row r="54" spans="1:17" x14ac:dyDescent="0.2">
      <c r="A54" s="114">
        <v>1998.5</v>
      </c>
      <c r="B54" s="100">
        <v>-4.4999999999999998E-2</v>
      </c>
      <c r="C54">
        <v>10255.638138335657</v>
      </c>
      <c r="D54">
        <v>82.1</v>
      </c>
      <c r="E54">
        <f t="shared" si="0"/>
        <v>8.0053526550541553E-3</v>
      </c>
      <c r="F54">
        <f t="shared" si="1"/>
        <v>4.2802220247683875E-2</v>
      </c>
      <c r="G54">
        <f t="shared" si="2"/>
        <v>5.0807572902738032E-2</v>
      </c>
      <c r="H54" s="102">
        <f t="shared" si="5"/>
        <v>4.416666666666666E-3</v>
      </c>
      <c r="I54" s="102">
        <f t="shared" si="6"/>
        <v>5.5224239569404698E-2</v>
      </c>
      <c r="J54" s="33">
        <v>0.84360000000000002</v>
      </c>
      <c r="K54">
        <f t="shared" si="3"/>
        <v>-9.4831673779042225E-3</v>
      </c>
      <c r="L54">
        <f t="shared" si="4"/>
        <v>3.3319052869779653E-2</v>
      </c>
      <c r="M54" s="153">
        <v>16.8</v>
      </c>
      <c r="N54" s="139">
        <f t="shared" si="7"/>
        <v>1.1987254043934747E-3</v>
      </c>
      <c r="O54" s="150"/>
      <c r="P54" s="151"/>
      <c r="Q54" s="151"/>
    </row>
    <row r="55" spans="1:17" x14ac:dyDescent="0.2">
      <c r="A55" s="114">
        <v>1999.5</v>
      </c>
      <c r="B55" s="100">
        <v>-4.2166666666666679E-2</v>
      </c>
      <c r="C55">
        <v>10771.976521976521</v>
      </c>
      <c r="D55">
        <v>146.80000000000001</v>
      </c>
      <c r="E55">
        <f t="shared" si="0"/>
        <v>1.3627953950744787E-2</v>
      </c>
      <c r="F55">
        <f t="shared" si="1"/>
        <v>5.0346782586915495E-2</v>
      </c>
      <c r="G55">
        <f t="shared" si="2"/>
        <v>6.3974736537660282E-2</v>
      </c>
      <c r="H55" s="102">
        <f t="shared" si="5"/>
        <v>2.8333333333333197E-3</v>
      </c>
      <c r="I55" s="102">
        <f t="shared" si="6"/>
        <v>6.6808069870993608E-2</v>
      </c>
      <c r="J55" s="33">
        <v>0.85540000000000005</v>
      </c>
      <c r="K55">
        <f t="shared" si="3"/>
        <v>-1.3794715922375578E-2</v>
      </c>
      <c r="L55">
        <f t="shared" si="4"/>
        <v>3.6552066664539917E-2</v>
      </c>
      <c r="M55" s="153">
        <v>22.79</v>
      </c>
      <c r="N55" s="139">
        <f t="shared" si="7"/>
        <v>7.5445623392316197E-3</v>
      </c>
      <c r="O55" s="150"/>
      <c r="P55" s="151"/>
      <c r="Q55" s="151"/>
    </row>
    <row r="56" spans="1:17" x14ac:dyDescent="0.2">
      <c r="A56" s="114">
        <v>2000.5</v>
      </c>
      <c r="B56" s="100">
        <v>-3.9666666666666663E-2</v>
      </c>
      <c r="C56">
        <v>11212.84007254881</v>
      </c>
      <c r="D56">
        <v>269.5</v>
      </c>
      <c r="E56">
        <f t="shared" si="0"/>
        <v>2.4034945496082465E-2</v>
      </c>
      <c r="F56">
        <f t="shared" si="1"/>
        <v>4.092689486213219E-2</v>
      </c>
      <c r="G56">
        <f t="shared" si="2"/>
        <v>6.4961840358214659E-2</v>
      </c>
      <c r="H56" s="102">
        <f t="shared" si="5"/>
        <v>2.5000000000000161E-3</v>
      </c>
      <c r="I56" s="102">
        <f t="shared" si="6"/>
        <v>6.7461840358214675E-2</v>
      </c>
      <c r="J56" s="33">
        <v>0.87670000000000003</v>
      </c>
      <c r="K56">
        <f t="shared" si="3"/>
        <v>-2.429565415763657E-2</v>
      </c>
      <c r="L56">
        <f t="shared" si="4"/>
        <v>1.663124070449562E-2</v>
      </c>
      <c r="M56" s="153">
        <v>36.54</v>
      </c>
      <c r="N56" s="139">
        <f t="shared" si="7"/>
        <v>-9.4198877247833046E-3</v>
      </c>
      <c r="O56" s="150"/>
      <c r="P56" s="151"/>
      <c r="Q56" s="151"/>
    </row>
    <row r="57" spans="1:17" x14ac:dyDescent="0.2">
      <c r="A57" s="114">
        <v>2001.5</v>
      </c>
      <c r="B57" s="101">
        <v>-4.7416666666666663E-2</v>
      </c>
      <c r="C57">
        <v>11374.48717948718</v>
      </c>
      <c r="D57">
        <v>142.69999999999999</v>
      </c>
      <c r="E57">
        <f t="shared" si="0"/>
        <v>1.2545620540796429E-2</v>
      </c>
      <c r="F57">
        <f t="shared" si="1"/>
        <v>1.4416250110809381E-2</v>
      </c>
      <c r="G57">
        <f t="shared" si="2"/>
        <v>2.696187065160581E-2</v>
      </c>
      <c r="H57" s="102">
        <f t="shared" si="5"/>
        <v>-7.7499999999999999E-3</v>
      </c>
      <c r="I57" s="102">
        <f t="shared" si="6"/>
        <v>1.921187065160581E-2</v>
      </c>
      <c r="J57" s="33">
        <v>0.89880000000000004</v>
      </c>
      <c r="K57">
        <f t="shared" si="3"/>
        <v>-2.4588340008900755E-2</v>
      </c>
      <c r="L57">
        <f t="shared" si="4"/>
        <v>-1.0172089898091374E-2</v>
      </c>
      <c r="M57" s="153">
        <v>29.86</v>
      </c>
      <c r="N57" s="139">
        <f t="shared" si="7"/>
        <v>-2.6510644751322809E-2</v>
      </c>
      <c r="O57" s="150"/>
      <c r="P57" s="151"/>
      <c r="Q57" s="151"/>
    </row>
    <row r="58" spans="1:17" x14ac:dyDescent="0.2">
      <c r="A58" s="114">
        <v>2002.5</v>
      </c>
      <c r="B58" s="101">
        <v>-5.7833333333333341E-2</v>
      </c>
      <c r="C58">
        <v>11525.633626844359</v>
      </c>
      <c r="D58">
        <v>-172.7</v>
      </c>
      <c r="E58">
        <f t="shared" si="0"/>
        <v>-1.498399182130554E-2</v>
      </c>
      <c r="F58">
        <f t="shared" si="1"/>
        <v>1.3288198841153731E-2</v>
      </c>
      <c r="G58">
        <f t="shared" si="2"/>
        <v>-1.6957929801518085E-3</v>
      </c>
      <c r="H58" s="102">
        <f t="shared" si="5"/>
        <v>-1.0416666666666678E-2</v>
      </c>
      <c r="I58" s="102">
        <f t="shared" si="6"/>
        <v>-1.2112459646818487E-2</v>
      </c>
      <c r="J58" s="33">
        <v>0.91349999999999998</v>
      </c>
      <c r="K58">
        <f t="shared" si="3"/>
        <v>-1.6091954022988464E-2</v>
      </c>
      <c r="L58">
        <f t="shared" si="4"/>
        <v>-2.8037551818347328E-3</v>
      </c>
      <c r="M58" s="153">
        <v>29.12</v>
      </c>
      <c r="N58" s="139">
        <f t="shared" si="7"/>
        <v>-1.1280512696556499E-3</v>
      </c>
      <c r="O58" s="150"/>
      <c r="P58" s="151"/>
      <c r="Q58" s="151"/>
    </row>
    <row r="59" spans="1:17" x14ac:dyDescent="0.2">
      <c r="A59" s="114">
        <v>2003.5</v>
      </c>
      <c r="B59" s="101">
        <v>-5.9916666666666674E-2</v>
      </c>
      <c r="C59">
        <v>11715.054521526603</v>
      </c>
      <c r="D59">
        <v>-402.8</v>
      </c>
      <c r="E59">
        <f t="shared" si="0"/>
        <v>-3.4383109294100891E-2</v>
      </c>
      <c r="F59">
        <f t="shared" si="1"/>
        <v>1.6434748909688102E-2</v>
      </c>
      <c r="G59">
        <f t="shared" si="2"/>
        <v>-1.794836038441279E-2</v>
      </c>
      <c r="H59" s="102">
        <f t="shared" si="5"/>
        <v>-2.0833333333333329E-3</v>
      </c>
      <c r="I59" s="102">
        <f t="shared" si="6"/>
        <v>-2.0031693717746123E-2</v>
      </c>
      <c r="J59" s="33">
        <v>0.9375</v>
      </c>
      <c r="K59">
        <f t="shared" si="3"/>
        <v>-2.5600000000000067E-2</v>
      </c>
      <c r="L59">
        <f t="shared" si="4"/>
        <v>-9.1652510903119655E-3</v>
      </c>
      <c r="M59" s="153">
        <v>34.6</v>
      </c>
      <c r="N59" s="139">
        <f t="shared" si="7"/>
        <v>3.1465500685343706E-3</v>
      </c>
      <c r="O59" s="150"/>
      <c r="P59" s="151"/>
      <c r="Q59" s="151"/>
    </row>
    <row r="60" spans="1:17" x14ac:dyDescent="0.2">
      <c r="A60" s="114">
        <v>2004.5</v>
      </c>
      <c r="B60" s="101">
        <v>-5.541666666666667E-2</v>
      </c>
      <c r="C60">
        <v>12119.398846495118</v>
      </c>
      <c r="D60">
        <v>-428</v>
      </c>
      <c r="E60">
        <f t="shared" si="0"/>
        <v>-3.5315282995556821E-2</v>
      </c>
      <c r="F60">
        <f t="shared" si="1"/>
        <v>3.4514933261772462E-2</v>
      </c>
      <c r="G60">
        <f t="shared" si="2"/>
        <v>-8.0034973378435847E-4</v>
      </c>
      <c r="H60" s="102">
        <f t="shared" si="5"/>
        <v>4.500000000000004E-3</v>
      </c>
      <c r="I60" s="102">
        <f t="shared" si="6"/>
        <v>3.6996502662156455E-3</v>
      </c>
      <c r="J60" s="33">
        <v>0.96440000000000003</v>
      </c>
      <c r="K60">
        <f t="shared" si="3"/>
        <v>-2.7892990460389955E-2</v>
      </c>
      <c r="L60">
        <f t="shared" si="4"/>
        <v>6.6219428013825077E-3</v>
      </c>
      <c r="M60" s="153">
        <v>45.78</v>
      </c>
      <c r="N60" s="139">
        <f t="shared" si="7"/>
        <v>1.8080184352084361E-2</v>
      </c>
      <c r="O60" s="150"/>
      <c r="P60" s="151"/>
      <c r="Q60" s="151"/>
    </row>
    <row r="61" spans="1:17" x14ac:dyDescent="0.2">
      <c r="A61" s="114">
        <v>2005.5</v>
      </c>
      <c r="B61" s="101">
        <v>-5.0833333333333328E-2</v>
      </c>
      <c r="C61">
        <v>12435.332733029307</v>
      </c>
      <c r="D61">
        <v>-318.3</v>
      </c>
      <c r="E61">
        <f t="shared" si="0"/>
        <v>-2.5596420042269395E-2</v>
      </c>
      <c r="F61">
        <f t="shared" si="1"/>
        <v>2.6068445352432246E-2</v>
      </c>
      <c r="G61">
        <f t="shared" si="2"/>
        <v>4.7202531016285118E-4</v>
      </c>
      <c r="H61" s="102">
        <f t="shared" si="5"/>
        <v>4.583333333333342E-3</v>
      </c>
      <c r="I61" s="102">
        <f t="shared" si="6"/>
        <v>5.0553586434961932E-3</v>
      </c>
      <c r="J61" s="33">
        <v>1</v>
      </c>
      <c r="K61">
        <f t="shared" si="3"/>
        <v>-3.5599999999999965E-2</v>
      </c>
      <c r="L61">
        <f t="shared" si="4"/>
        <v>-9.5315546475677193E-3</v>
      </c>
      <c r="M61" s="153">
        <v>58.83</v>
      </c>
      <c r="N61" s="139">
        <f t="shared" si="7"/>
        <v>-8.4464879093402168E-3</v>
      </c>
      <c r="O61" s="150"/>
      <c r="P61" s="151"/>
      <c r="Q61" s="151"/>
    </row>
    <row r="62" spans="1:17" x14ac:dyDescent="0.2">
      <c r="A62" s="114">
        <v>2006.5</v>
      </c>
      <c r="B62" s="101">
        <v>-4.6083333333333337E-2</v>
      </c>
      <c r="C62">
        <v>12762.502050188617</v>
      </c>
      <c r="D62">
        <v>-239.6</v>
      </c>
      <c r="E62">
        <f t="shared" si="0"/>
        <v>-1.8773748208444671E-2</v>
      </c>
      <c r="F62">
        <f t="shared" si="1"/>
        <v>2.6309655252755748E-2</v>
      </c>
      <c r="G62">
        <f t="shared" si="2"/>
        <v>7.5359070443110771E-3</v>
      </c>
      <c r="H62" s="102">
        <f t="shared" si="5"/>
        <v>4.7499999999999903E-3</v>
      </c>
      <c r="I62" s="102">
        <f t="shared" si="6"/>
        <v>1.2285907044311067E-2</v>
      </c>
      <c r="J62" s="33">
        <v>1.0356000000000001</v>
      </c>
      <c r="K62">
        <f t="shared" si="3"/>
        <v>-3.4376207029741312E-2</v>
      </c>
      <c r="L62">
        <f t="shared" si="4"/>
        <v>-8.0665517769855644E-3</v>
      </c>
      <c r="M62" s="153">
        <v>66.45</v>
      </c>
      <c r="N62" s="139">
        <f t="shared" si="7"/>
        <v>2.4120990032350242E-4</v>
      </c>
      <c r="O62" s="150"/>
      <c r="P62" s="151"/>
      <c r="Q62" s="151"/>
    </row>
    <row r="63" spans="1:17" x14ac:dyDescent="0.2">
      <c r="A63" s="114">
        <v>2007.5</v>
      </c>
      <c r="B63" s="101">
        <v>-4.6166666666666668E-2</v>
      </c>
      <c r="C63">
        <v>13067.946773303916</v>
      </c>
      <c r="D63">
        <v>-151.1</v>
      </c>
      <c r="E63">
        <f t="shared" si="0"/>
        <v>-1.1562642748796412E-2</v>
      </c>
      <c r="F63">
        <f t="shared" si="1"/>
        <v>2.3932981316213464E-2</v>
      </c>
      <c r="G63">
        <f t="shared" si="2"/>
        <v>1.2370338567417052E-2</v>
      </c>
      <c r="H63" s="102">
        <f t="shared" si="5"/>
        <v>-8.3333333333331094E-5</v>
      </c>
      <c r="I63" s="102">
        <f t="shared" si="6"/>
        <v>1.2287005234083721E-2</v>
      </c>
      <c r="J63" s="33">
        <v>1.0638000000000001</v>
      </c>
      <c r="K63">
        <f t="shared" si="3"/>
        <v>-2.6508742244782835E-2</v>
      </c>
      <c r="L63">
        <f t="shared" si="4"/>
        <v>-2.5757609285693706E-3</v>
      </c>
      <c r="M63" s="153">
        <v>71.03</v>
      </c>
      <c r="N63" s="139">
        <f t="shared" si="7"/>
        <v>-2.376673936542284E-3</v>
      </c>
      <c r="O63" s="150"/>
      <c r="P63" s="151"/>
      <c r="Q63" s="151"/>
    </row>
    <row r="64" spans="1:17" x14ac:dyDescent="0.2">
      <c r="A64" s="114">
        <v>2008.5</v>
      </c>
      <c r="B64" s="100">
        <v>-5.800000000000001E-2</v>
      </c>
      <c r="C64">
        <v>13061.008971704625</v>
      </c>
      <c r="D64">
        <v>-415.5</v>
      </c>
      <c r="E64">
        <f t="shared" si="0"/>
        <v>-3.1812243671230866E-2</v>
      </c>
      <c r="F64">
        <f t="shared" si="1"/>
        <v>-5.3090219294926744E-4</v>
      </c>
      <c r="G64">
        <f t="shared" si="2"/>
        <v>-3.2343145864180134E-2</v>
      </c>
      <c r="H64" s="102">
        <f t="shared" si="5"/>
        <v>-1.1833333333333342E-2</v>
      </c>
      <c r="I64" s="102">
        <f t="shared" si="6"/>
        <v>-4.4176479197513475E-2</v>
      </c>
      <c r="J64" s="33">
        <v>1.1036999999999999</v>
      </c>
      <c r="K64">
        <f t="shared" si="3"/>
        <v>-3.6151128023919399E-2</v>
      </c>
      <c r="L64">
        <f t="shared" si="4"/>
        <v>-3.6682030216868666E-2</v>
      </c>
      <c r="M64" s="153">
        <v>97.33</v>
      </c>
      <c r="N64" s="139">
        <f t="shared" si="7"/>
        <v>-2.4463883509162732E-2</v>
      </c>
      <c r="O64" s="150"/>
      <c r="P64" s="151"/>
      <c r="Q64" s="151"/>
    </row>
    <row r="65" spans="1:17" x14ac:dyDescent="0.2">
      <c r="A65" s="114">
        <v>2009.5</v>
      </c>
      <c r="B65" s="101">
        <v>-9.2749999999999999E-2</v>
      </c>
      <c r="C65">
        <v>12714.53422818792</v>
      </c>
      <c r="D65">
        <v>-1274</v>
      </c>
      <c r="E65">
        <f t="shared" si="0"/>
        <v>-0.10020028867243617</v>
      </c>
      <c r="F65">
        <f t="shared" si="1"/>
        <v>-2.6527410268786134E-2</v>
      </c>
      <c r="G65">
        <f t="shared" si="2"/>
        <v>-0.12672769894122232</v>
      </c>
      <c r="H65" s="102">
        <f t="shared" si="5"/>
        <v>-3.4749999999999989E-2</v>
      </c>
      <c r="I65" s="102">
        <f t="shared" si="6"/>
        <v>-0.16147769894122233</v>
      </c>
      <c r="J65" s="33">
        <v>1.1089</v>
      </c>
      <c r="K65">
        <f t="shared" si="3"/>
        <v>-4.6893317702227932E-3</v>
      </c>
      <c r="L65">
        <f t="shared" si="4"/>
        <v>-3.1216742039008927E-2</v>
      </c>
      <c r="M65" s="153">
        <v>57.18</v>
      </c>
      <c r="N65" s="139">
        <f t="shared" si="7"/>
        <v>-2.5996508075836866E-2</v>
      </c>
      <c r="O65" s="150"/>
      <c r="P65" s="151"/>
      <c r="Q65" s="151"/>
    </row>
    <row r="66" spans="1:17" x14ac:dyDescent="0.2">
      <c r="A66" s="114">
        <v>2010.5</v>
      </c>
      <c r="B66" s="100">
        <v>-9.6333333333333326E-2</v>
      </c>
      <c r="C66">
        <v>12882.244374259772</v>
      </c>
      <c r="D66">
        <v>-1147.7</v>
      </c>
      <c r="E66">
        <f t="shared" si="0"/>
        <v>-8.9091618405659087E-2</v>
      </c>
      <c r="F66">
        <f t="shared" si="1"/>
        <v>1.3190427825507056E-2</v>
      </c>
      <c r="G66">
        <f t="shared" si="2"/>
        <v>-7.5901190580152031E-2</v>
      </c>
      <c r="H66" s="102">
        <f t="shared" si="5"/>
        <v>-3.5833333333333273E-3</v>
      </c>
      <c r="I66" s="102">
        <f t="shared" si="6"/>
        <v>-7.9484523913485358E-2</v>
      </c>
      <c r="J66" s="33">
        <v>1.127</v>
      </c>
      <c r="K66">
        <f t="shared" si="3"/>
        <v>-1.6060337178349648E-2</v>
      </c>
      <c r="L66">
        <f t="shared" si="4"/>
        <v>-2.8699093528425923E-3</v>
      </c>
      <c r="M66" s="153">
        <v>75.05</v>
      </c>
      <c r="N66" s="139">
        <f t="shared" si="7"/>
        <v>3.971783809429319E-2</v>
      </c>
      <c r="O66" s="150"/>
      <c r="P66" s="151"/>
      <c r="Q66" s="151"/>
    </row>
    <row r="67" spans="1:17" x14ac:dyDescent="0.2">
      <c r="A67" s="114">
        <v>2011.5</v>
      </c>
      <c r="B67" s="102">
        <v>-8.9499999999999996E-2</v>
      </c>
      <c r="C67">
        <v>12975.385299347954</v>
      </c>
      <c r="D67">
        <v>-1127.5999999999999</v>
      </c>
      <c r="E67" s="132">
        <f t="shared" si="0"/>
        <v>-8.6903007038770921E-2</v>
      </c>
      <c r="F67" s="132">
        <f t="shared" si="1"/>
        <v>7.2301784054251694E-3</v>
      </c>
      <c r="G67" s="132">
        <f t="shared" si="2"/>
        <v>-7.9672828633345752E-2</v>
      </c>
      <c r="H67" s="102">
        <f t="shared" si="5"/>
        <v>6.8333333333333302E-3</v>
      </c>
      <c r="I67" s="102">
        <f t="shared" si="6"/>
        <v>-7.2839495300012422E-2</v>
      </c>
      <c r="J67" s="131">
        <v>1.1525000000000001</v>
      </c>
      <c r="K67" s="132">
        <f t="shared" si="3"/>
        <v>-2.2125813449023979E-2</v>
      </c>
      <c r="L67" s="132">
        <f t="shared" si="4"/>
        <v>-1.4895635043598809E-2</v>
      </c>
      <c r="M67" s="153">
        <v>88.93</v>
      </c>
      <c r="N67" s="139">
        <f t="shared" si="7"/>
        <v>-5.9602494200818867E-3</v>
      </c>
      <c r="O67" s="150"/>
      <c r="P67" s="151"/>
      <c r="Q67" s="151"/>
    </row>
    <row r="68" spans="1:17" x14ac:dyDescent="0.2">
      <c r="O68" s="150"/>
      <c r="P68" s="151"/>
      <c r="Q68" s="151"/>
    </row>
    <row r="69" spans="1:17" x14ac:dyDescent="0.2">
      <c r="O69" s="150"/>
      <c r="P69" s="151"/>
      <c r="Q69" s="151"/>
    </row>
    <row r="70" spans="1:17" x14ac:dyDescent="0.2">
      <c r="O70" s="150"/>
      <c r="P70" s="151"/>
      <c r="Q70" s="151"/>
    </row>
    <row r="71" spans="1:17" x14ac:dyDescent="0.2">
      <c r="O71" s="150"/>
      <c r="P71" s="151"/>
      <c r="Q71" s="151"/>
    </row>
    <row r="72" spans="1:17" x14ac:dyDescent="0.2">
      <c r="O72" s="150"/>
      <c r="P72" s="151"/>
      <c r="Q72" s="151"/>
    </row>
    <row r="73" spans="1:17" x14ac:dyDescent="0.2">
      <c r="O73" s="150"/>
      <c r="P73" s="151"/>
      <c r="Q73" s="151"/>
    </row>
    <row r="74" spans="1:17" x14ac:dyDescent="0.2">
      <c r="O74" s="150"/>
      <c r="P74" s="151"/>
      <c r="Q74" s="151"/>
    </row>
    <row r="75" spans="1:17" x14ac:dyDescent="0.2">
      <c r="O75" s="150"/>
      <c r="P75" s="151"/>
      <c r="Q75" s="151"/>
    </row>
    <row r="76" spans="1:17" x14ac:dyDescent="0.2">
      <c r="O76" s="150"/>
      <c r="P76" s="151"/>
      <c r="Q76" s="151"/>
    </row>
    <row r="77" spans="1:17" x14ac:dyDescent="0.2">
      <c r="O77" s="150"/>
      <c r="P77" s="151"/>
      <c r="Q77" s="151"/>
    </row>
    <row r="78" spans="1:17" x14ac:dyDescent="0.2">
      <c r="O78" s="150"/>
      <c r="P78" s="151"/>
      <c r="Q78" s="151"/>
    </row>
    <row r="79" spans="1:17" x14ac:dyDescent="0.2">
      <c r="O79" s="150"/>
      <c r="P79" s="151"/>
      <c r="Q79" s="151"/>
    </row>
    <row r="80" spans="1:17" x14ac:dyDescent="0.2">
      <c r="O80" s="150"/>
      <c r="P80" s="151"/>
      <c r="Q80" s="151"/>
    </row>
    <row r="81" spans="15:17" x14ac:dyDescent="0.2">
      <c r="O81" s="150"/>
      <c r="P81" s="151"/>
      <c r="Q81" s="151"/>
    </row>
    <row r="82" spans="15:17" x14ac:dyDescent="0.2">
      <c r="O82" s="150"/>
      <c r="P82" s="151"/>
      <c r="Q82" s="151"/>
    </row>
    <row r="83" spans="15:17" x14ac:dyDescent="0.2">
      <c r="O83" s="150"/>
      <c r="P83" s="151"/>
      <c r="Q83" s="151"/>
    </row>
    <row r="84" spans="15:17" x14ac:dyDescent="0.2">
      <c r="O84" s="150"/>
      <c r="P84" s="151"/>
      <c r="Q84" s="151"/>
    </row>
    <row r="85" spans="15:17" x14ac:dyDescent="0.2">
      <c r="O85" s="150"/>
      <c r="P85" s="151"/>
      <c r="Q85" s="151"/>
    </row>
    <row r="86" spans="15:17" x14ac:dyDescent="0.2">
      <c r="O86" s="150"/>
      <c r="P86" s="151"/>
      <c r="Q86" s="151"/>
    </row>
    <row r="87" spans="15:17" x14ac:dyDescent="0.2">
      <c r="O87" s="150"/>
      <c r="P87" s="151"/>
      <c r="Q87" s="151"/>
    </row>
    <row r="88" spans="15:17" x14ac:dyDescent="0.2">
      <c r="O88" s="150"/>
      <c r="P88" s="151"/>
      <c r="Q88" s="151"/>
    </row>
    <row r="89" spans="15:17" x14ac:dyDescent="0.2">
      <c r="O89" s="150"/>
      <c r="P89" s="151"/>
      <c r="Q89" s="151"/>
    </row>
    <row r="90" spans="15:17" x14ac:dyDescent="0.2">
      <c r="O90" s="150"/>
      <c r="P90" s="151"/>
      <c r="Q90" s="151"/>
    </row>
    <row r="91" spans="15:17" x14ac:dyDescent="0.2">
      <c r="O91" s="150"/>
      <c r="P91" s="151"/>
      <c r="Q91" s="151"/>
    </row>
    <row r="92" spans="15:17" x14ac:dyDescent="0.2">
      <c r="O92" s="150"/>
      <c r="P92" s="151"/>
      <c r="Q92" s="151"/>
    </row>
    <row r="93" spans="15:17" x14ac:dyDescent="0.2">
      <c r="O93" s="150"/>
      <c r="P93" s="151"/>
      <c r="Q93" s="151"/>
    </row>
    <row r="94" spans="15:17" x14ac:dyDescent="0.2">
      <c r="O94" s="150"/>
      <c r="P94" s="151"/>
      <c r="Q94" s="151"/>
    </row>
    <row r="95" spans="15:17" x14ac:dyDescent="0.2">
      <c r="O95" s="150"/>
      <c r="P95" s="151"/>
      <c r="Q95" s="151"/>
    </row>
    <row r="96" spans="15:17" x14ac:dyDescent="0.2">
      <c r="O96" s="150"/>
      <c r="P96" s="151"/>
      <c r="Q96" s="151"/>
    </row>
    <row r="97" spans="15:17" x14ac:dyDescent="0.2">
      <c r="O97" s="150"/>
      <c r="P97" s="151"/>
      <c r="Q97" s="151"/>
    </row>
    <row r="98" spans="15:17" x14ac:dyDescent="0.2">
      <c r="O98" s="150"/>
      <c r="P98" s="151"/>
      <c r="Q98" s="151"/>
    </row>
    <row r="99" spans="15:17" x14ac:dyDescent="0.2">
      <c r="O99" s="150"/>
      <c r="P99" s="151"/>
      <c r="Q99" s="151"/>
    </row>
    <row r="100" spans="15:17" x14ac:dyDescent="0.2">
      <c r="O100" s="150"/>
      <c r="P100" s="151"/>
      <c r="Q100" s="151"/>
    </row>
  </sheetData>
  <pageMargins left="0.7" right="0.7" top="0.75" bottom="0.75" header="0.3" footer="0.3"/>
  <pageSetup paperSize="9" orientation="portrait" horizontalDpi="4294967293" verticalDpi="4294967293"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4" sqref="H44"/>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Surplus or Deficit</vt:lpstr>
      <vt:lpstr>BLS Data Series</vt:lpstr>
      <vt:lpstr>Graphs</vt:lpstr>
      <vt:lpstr>Further Graphs</vt:lpstr>
      <vt:lpstr>Sheet1</vt:lpstr>
      <vt:lpstr>'Budget Surplus or Deficit'!Print_Area</vt:lpstr>
      <vt:lpstr>'Budget Surplus or Deficit'!Print_Area_MI</vt:lpstr>
      <vt:lpstr>'Budget Surplus or Deficit'!Print_Titles</vt:lpstr>
    </vt:vector>
  </TitlesOfParts>
  <Company>The Urban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Kobes</dc:creator>
  <cp:lastModifiedBy>Matthew Slyman</cp:lastModifiedBy>
  <cp:lastPrinted>2011-03-25T16:06:21Z</cp:lastPrinted>
  <dcterms:created xsi:type="dcterms:W3CDTF">2001-11-19T21:15:10Z</dcterms:created>
  <dcterms:modified xsi:type="dcterms:W3CDTF">2012-10-05T18:34:53Z</dcterms:modified>
</cp:coreProperties>
</file>